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120" yWindow="630" windowWidth="15180" windowHeight="9060" tabRatio="609"/>
  </bookViews>
  <sheets>
    <sheet name="manual" sheetId="45" r:id="rId1"/>
    <sheet name="Basisdaten" sheetId="46" r:id="rId2"/>
    <sheet name="LNK LGK" sheetId="37" r:id="rId3"/>
    <sheet name="B" sheetId="39" r:id="rId4"/>
    <sheet name="M ZZ AA" sheetId="33" r:id="rId5"/>
    <sheet name=" K 3" sheetId="35" r:id="rId6"/>
  </sheets>
  <definedNames>
    <definedName name="AAn">'M ZZ AA'!$N$68</definedName>
    <definedName name="AAp">'M ZZ AA'!$M$68</definedName>
    <definedName name="Angebot">Basisdaten!$E$15</definedName>
    <definedName name="Bau">Basisdaten!$D$14</definedName>
    <definedName name="Dakt">Basisdaten!$H$64</definedName>
    <definedName name="Datum">Basisdaten!$D$13</definedName>
    <definedName name="DLNK">'LNK LGK'!$N$19</definedName>
    <definedName name="DLNK1">Basisdaten!$E$22</definedName>
    <definedName name="DLNK2">Basisdaten!$E$23</definedName>
    <definedName name="DLNKHBG">Basisdaten!$E$21</definedName>
    <definedName name="_xlnm.Print_Area" localSheetId="5">' K 3'!$A$2:$AR$59</definedName>
    <definedName name="_xlnm.Print_Area" localSheetId="3">B!$A$1:$M$32</definedName>
    <definedName name="_xlnm.Print_Area" localSheetId="1">Basisdaten!$A$1:$K$77</definedName>
    <definedName name="_xlnm.Print_Area" localSheetId="2">'LNK LGK'!$A$22:$P$71</definedName>
    <definedName name="_xlnm.Print_Area" localSheetId="4">'M ZZ AA'!$A$2:$P$69</definedName>
    <definedName name="_xlnm.Print_Area" localSheetId="0">manual!$A$1:$B$22</definedName>
    <definedName name="EZ">Basisdaten!$E$57</definedName>
    <definedName name="Firma">Basisdaten!$D$12</definedName>
    <definedName name="FZF">'LNK LGK'!#REF!</definedName>
    <definedName name="GESAZ">'M ZZ AA'!$D$19</definedName>
    <definedName name="GZ">Basisdaten!$E$58</definedName>
    <definedName name="HF">Basisdaten!$E$74</definedName>
    <definedName name="HFFK">Basisdaten!$E$74</definedName>
    <definedName name="HFint">Basisdaten!$H$73</definedName>
    <definedName name="HFWZ">Basisdaten!$E$73</definedName>
    <definedName name="I">Basisdaten!#REF!</definedName>
    <definedName name="IIa">Basisdaten!#REF!</definedName>
    <definedName name="IIb">Basisdaten!#REF!</definedName>
    <definedName name="IIIa">Basisdaten!#REF!</definedName>
    <definedName name="IIIb">Basisdaten!#REF!</definedName>
    <definedName name="IIIc">Basisdaten!#REF!</definedName>
    <definedName name="IIId">Basisdaten!#REF!</definedName>
    <definedName name="IIIe">Basisdaten!#REF!</definedName>
    <definedName name="IV">Basisdaten!#REF!</definedName>
    <definedName name="kmG">Basisdaten!$E$72</definedName>
    <definedName name="KV">Basisdaten!$D$19</definedName>
    <definedName name="KVLohn">' K 3'!$AF$21</definedName>
    <definedName name="KVML">B!$L$29</definedName>
    <definedName name="LGK">'LNK LGK'!$N$70</definedName>
    <definedName name="MA">'M ZZ AA'!$N$19</definedName>
    <definedName name="MAF">'LNK LGK'!$J$44</definedName>
    <definedName name="MAV">'LNK LGK'!$J$44</definedName>
    <definedName name="MKoF">'LNK LGK'!$J$46</definedName>
    <definedName name="ML">' K 3'!$AO$26</definedName>
    <definedName name="MLF">'LNK LGK'!$H$46</definedName>
    <definedName name="MLK">' K 3'!$AO$31</definedName>
    <definedName name="MLP">' K 3'!$AO$40</definedName>
    <definedName name="MZ">Basisdaten!$E$62</definedName>
    <definedName name="NG">Basisdaten!$E$68</definedName>
    <definedName name="NGMA">Basisdaten!$E$69</definedName>
    <definedName name="NZ">Basisdaten!$E$59</definedName>
    <definedName name="Pers">B!$F$26</definedName>
    <definedName name="Preisbasis">Basisdaten!$D$17</definedName>
    <definedName name="prodP">B!$F$20</definedName>
    <definedName name="ProzUmlUnprodPers">' K 3'!$AL$20</definedName>
    <definedName name="SchZ2">Basisdaten!$E$60</definedName>
    <definedName name="SchZ3">Basisdaten!$E$61</definedName>
    <definedName name="SML">'LNK LGK'!$K$17</definedName>
    <definedName name="SMOL">'LNK LGK'!$J$19</definedName>
    <definedName name="SZ">Basisdaten!$E$56</definedName>
    <definedName name="TG4a">Basisdaten!$E$65</definedName>
    <definedName name="TG4b">Basisdaten!$E$66</definedName>
    <definedName name="TG4c">Basisdaten!$E$67</definedName>
    <definedName name="ÜGt">Basisdaten!$H$72</definedName>
    <definedName name="ükvML">B!$L$31</definedName>
    <definedName name="ULNK">'LNK LGK'!$I$36</definedName>
    <definedName name="ULNK1">Basisdaten!$E$24</definedName>
    <definedName name="ULNK2">Basisdaten!$E$25</definedName>
    <definedName name="ULNK3">Basisdaten!$E$26</definedName>
    <definedName name="ULNKberech">'LNK LGK'!$K$36</definedName>
    <definedName name="UmlUnpPers">B!$L$30</definedName>
    <definedName name="unprodP">B!$F$25</definedName>
    <definedName name="V">Basisdaten!#REF!</definedName>
    <definedName name="VIa">Basisdaten!#REF!</definedName>
    <definedName name="VIb">Basisdaten!#REF!</definedName>
    <definedName name="VIc">Basisdaten!$E$41</definedName>
    <definedName name="VId">Basisdaten!$E$42</definedName>
    <definedName name="VIe">Basisdaten!$E$43</definedName>
    <definedName name="VIIa">Basisdaten!$E$44</definedName>
    <definedName name="VIIb">Basisdaten!#REF!</definedName>
    <definedName name="VM">Basisdaten!$E$71</definedName>
    <definedName name="Währung">Basisdaten!$D$18</definedName>
    <definedName name="WZ">Basisdaten!$E$70</definedName>
    <definedName name="ZeileE">' K 3'!$AO$23</definedName>
    <definedName name="ZZ">'M ZZ AA'!$L$40</definedName>
    <definedName name="ZZeur">'M ZZ AA'!$N$38</definedName>
    <definedName name="ZZproz">'M ZZ AA'!$L$37</definedName>
  </definedNames>
  <calcPr calcId="145621"/>
</workbook>
</file>

<file path=xl/calcChain.xml><?xml version="1.0" encoding="utf-8"?>
<calcChain xmlns="http://schemas.openxmlformats.org/spreadsheetml/2006/main">
  <c r="I36" i="37" l="1"/>
  <c r="L40" i="33"/>
  <c r="L39" i="33"/>
  <c r="C6" i="46" l="1"/>
  <c r="P10" i="35" l="1"/>
  <c r="Q10" i="35"/>
  <c r="S56" i="33" l="1"/>
  <c r="S55" i="33"/>
  <c r="L63" i="33"/>
  <c r="L62" i="33"/>
  <c r="J42" i="46"/>
  <c r="E42" i="46" s="1"/>
  <c r="J43" i="46"/>
  <c r="E43" i="46" s="1"/>
  <c r="J41" i="46"/>
  <c r="E41" i="46" s="1"/>
  <c r="F60" i="33" l="1"/>
  <c r="B4" i="46" l="1"/>
  <c r="J4" i="46"/>
  <c r="J5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J51" i="46"/>
  <c r="J52" i="46"/>
  <c r="E53" i="46"/>
  <c r="H73" i="46"/>
  <c r="E26" i="46" l="1"/>
  <c r="M62" i="33"/>
  <c r="N63" i="33"/>
  <c r="H8" i="33" l="1"/>
  <c r="H22" i="39" l="1"/>
  <c r="H11" i="39" l="1"/>
  <c r="H12" i="39"/>
  <c r="H13" i="39"/>
  <c r="P12" i="35" s="1"/>
  <c r="H14" i="39"/>
  <c r="Q12" i="35" s="1"/>
  <c r="H15" i="39"/>
  <c r="H16" i="39"/>
  <c r="H17" i="39"/>
  <c r="H18" i="39"/>
  <c r="H19" i="39"/>
  <c r="D11" i="39"/>
  <c r="D12" i="39"/>
  <c r="D13" i="39"/>
  <c r="D14" i="39"/>
  <c r="D15" i="39"/>
  <c r="D16" i="39"/>
  <c r="D17" i="39"/>
  <c r="D18" i="39"/>
  <c r="D19" i="39"/>
  <c r="H10" i="39"/>
  <c r="D10" i="39"/>
  <c r="AA55" i="35"/>
  <c r="W55" i="35"/>
  <c r="S38" i="35"/>
  <c r="S39" i="35" s="1"/>
  <c r="E33" i="37" l="1"/>
  <c r="E32" i="37"/>
  <c r="D27" i="37"/>
  <c r="J26" i="37"/>
  <c r="J25" i="37"/>
  <c r="B25" i="37"/>
  <c r="E34" i="37"/>
  <c r="N34" i="33" l="1"/>
  <c r="N35" i="33"/>
  <c r="N36" i="33"/>
  <c r="L34" i="33"/>
  <c r="L35" i="33"/>
  <c r="L36" i="33"/>
  <c r="AC7" i="35"/>
  <c r="AC6" i="35"/>
  <c r="M4" i="35"/>
  <c r="M5" i="35"/>
  <c r="M3" i="35"/>
  <c r="N70" i="37"/>
  <c r="AL30" i="35" s="1"/>
  <c r="D6" i="37" l="1"/>
  <c r="J5" i="37"/>
  <c r="J4" i="37"/>
  <c r="B4" i="37"/>
  <c r="D56" i="37"/>
  <c r="J55" i="37"/>
  <c r="J54" i="37"/>
  <c r="B54" i="37"/>
  <c r="Q14" i="35"/>
  <c r="X14" i="35"/>
  <c r="X12" i="35"/>
  <c r="X10" i="35"/>
  <c r="S14" i="35"/>
  <c r="S10" i="35"/>
  <c r="L18" i="33" l="1"/>
  <c r="N60" i="33"/>
  <c r="N32" i="33" l="1"/>
  <c r="L32" i="33"/>
  <c r="H23" i="39"/>
  <c r="K10" i="39" l="1"/>
  <c r="K11" i="39"/>
  <c r="K12" i="39"/>
  <c r="K16" i="39"/>
  <c r="K17" i="39"/>
  <c r="K18" i="39"/>
  <c r="K19" i="39"/>
  <c r="D27" i="33"/>
  <c r="I26" i="33"/>
  <c r="I25" i="33"/>
  <c r="B25" i="33"/>
  <c r="K15" i="39" l="1"/>
  <c r="S12" i="35"/>
  <c r="K14" i="39"/>
  <c r="K13" i="39"/>
  <c r="D11" i="37" l="1"/>
  <c r="D13" i="37"/>
  <c r="D12" i="37"/>
  <c r="I23" i="39" l="1"/>
  <c r="K23" i="39" l="1"/>
  <c r="L23" i="39" s="1"/>
  <c r="N61" i="33"/>
  <c r="K22" i="39" l="1"/>
  <c r="L22" i="39" s="1"/>
  <c r="I22" i="39"/>
  <c r="L16" i="33"/>
  <c r="L17" i="33"/>
  <c r="L15" i="33"/>
  <c r="J11" i="37"/>
  <c r="L12" i="33" l="1"/>
  <c r="F56" i="33"/>
  <c r="F55" i="33"/>
  <c r="F54" i="33"/>
  <c r="N56" i="33" l="1"/>
  <c r="M56" i="33"/>
  <c r="M54" i="33"/>
  <c r="N54" i="33"/>
  <c r="N55" i="33"/>
  <c r="M55" i="33"/>
  <c r="F20" i="39"/>
  <c r="P14" i="35"/>
  <c r="M14" i="35"/>
  <c r="M10" i="35"/>
  <c r="J14" i="35"/>
  <c r="J10" i="35"/>
  <c r="G14" i="35"/>
  <c r="G10" i="35"/>
  <c r="L33" i="33" l="1"/>
  <c r="L37" i="33" s="1"/>
  <c r="N33" i="33"/>
  <c r="N38" i="33" s="1"/>
  <c r="G13" i="39"/>
  <c r="P16" i="35" s="1"/>
  <c r="G17" i="39"/>
  <c r="G14" i="39"/>
  <c r="Q16" i="35" s="1"/>
  <c r="G18" i="39"/>
  <c r="G11" i="39"/>
  <c r="J16" i="35" s="1"/>
  <c r="G15" i="39"/>
  <c r="S16" i="35" s="1"/>
  <c r="G19" i="39"/>
  <c r="G12" i="39"/>
  <c r="M16" i="35" s="1"/>
  <c r="G16" i="39"/>
  <c r="X16" i="35" s="1"/>
  <c r="G10" i="39"/>
  <c r="G16" i="35" s="1"/>
  <c r="N4" i="35"/>
  <c r="AF5" i="35" l="1"/>
  <c r="D49" i="33"/>
  <c r="J48" i="33"/>
  <c r="J47" i="33"/>
  <c r="B47" i="33"/>
  <c r="I15" i="39"/>
  <c r="L17" i="39"/>
  <c r="I18" i="39"/>
  <c r="I19" i="39"/>
  <c r="N59" i="33"/>
  <c r="N58" i="33"/>
  <c r="M12" i="35" l="1"/>
  <c r="J12" i="35"/>
  <c r="G12" i="35"/>
  <c r="I14" i="39"/>
  <c r="L18" i="39"/>
  <c r="L13" i="39"/>
  <c r="L12" i="39"/>
  <c r="L11" i="39"/>
  <c r="L16" i="39"/>
  <c r="L14" i="39"/>
  <c r="L19" i="39"/>
  <c r="L15" i="39"/>
  <c r="L10" i="39"/>
  <c r="I17" i="39"/>
  <c r="I16" i="39"/>
  <c r="I13" i="39"/>
  <c r="I12" i="39"/>
  <c r="I11" i="39"/>
  <c r="I10" i="39"/>
  <c r="I6" i="33" l="1"/>
  <c r="I5" i="33"/>
  <c r="D7" i="33"/>
  <c r="B5" i="33"/>
  <c r="I4" i="39"/>
  <c r="I3" i="39"/>
  <c r="D5" i="39"/>
  <c r="D3" i="39"/>
  <c r="AM6" i="35"/>
  <c r="AL7" i="35"/>
  <c r="K9" i="35" l="1"/>
  <c r="E7" i="35"/>
  <c r="D6" i="35"/>
  <c r="F25" i="39" l="1"/>
  <c r="L25" i="39" l="1"/>
  <c r="I25" i="39"/>
  <c r="L30" i="39" s="1"/>
  <c r="AO20" i="35" s="1"/>
  <c r="F26" i="39"/>
  <c r="I20" i="39"/>
  <c r="L29" i="39" s="1"/>
  <c r="L20" i="39"/>
  <c r="M38" i="33" l="1"/>
  <c r="G65" i="33"/>
  <c r="AP9" i="35"/>
  <c r="AL20" i="35"/>
  <c r="L26" i="39"/>
  <c r="L31" i="39" s="1"/>
  <c r="I26" i="39"/>
  <c r="D19" i="33"/>
  <c r="X38" i="35"/>
  <c r="X39" i="35" s="1"/>
  <c r="L38" i="35"/>
  <c r="L39" i="35" s="1"/>
  <c r="O38" i="35"/>
  <c r="O39" i="35" s="1"/>
  <c r="M67" i="33" l="1"/>
  <c r="J44" i="37"/>
  <c r="M57" i="33"/>
  <c r="AO22" i="35"/>
  <c r="AP10" i="35"/>
  <c r="H44" i="37"/>
  <c r="AO19" i="35"/>
  <c r="AF21" i="35" l="1"/>
  <c r="AL22" i="35" l="1"/>
  <c r="N64" i="33"/>
  <c r="N65" i="33" s="1"/>
  <c r="N66" i="33" s="1"/>
  <c r="N68" i="33" s="1"/>
  <c r="AO27" i="35" s="1"/>
  <c r="M64" i="33"/>
  <c r="M65" i="33" s="1"/>
  <c r="M66" i="33" s="1"/>
  <c r="M68" i="33" s="1"/>
  <c r="AL24" i="35"/>
  <c r="AO24" i="35" l="1"/>
  <c r="G8" i="33" s="1"/>
  <c r="AL25" i="35"/>
  <c r="AO25" i="35"/>
  <c r="J13" i="33" l="1"/>
  <c r="L13" i="33" s="1"/>
  <c r="J14" i="33"/>
  <c r="L14" i="33" s="1"/>
  <c r="L19" i="33" l="1"/>
  <c r="N19" i="33" s="1"/>
  <c r="AL23" i="35" l="1"/>
  <c r="H46" i="37" s="1"/>
  <c r="J46" i="37" s="1"/>
  <c r="AO23" i="35"/>
  <c r="AO26" i="35" s="1"/>
  <c r="AL26" i="35" l="1"/>
  <c r="K17" i="37"/>
  <c r="J19" i="37" s="1"/>
  <c r="N19" i="37" s="1"/>
  <c r="AL27" i="35"/>
  <c r="AO30" i="35"/>
  <c r="N60" i="37"/>
  <c r="AL29" i="35"/>
  <c r="AO29" i="35" s="1"/>
  <c r="AL28" i="35" l="1"/>
  <c r="N59" i="37"/>
  <c r="AO28" i="35"/>
  <c r="AO31" i="35" s="1"/>
  <c r="AL31" i="35" s="1"/>
  <c r="AO39" i="35" l="1"/>
  <c r="AL39" i="35" s="1"/>
  <c r="AO40" i="35" l="1"/>
  <c r="AL40" i="35" s="1"/>
</calcChain>
</file>

<file path=xl/sharedStrings.xml><?xml version="1.0" encoding="utf-8"?>
<sst xmlns="http://schemas.openxmlformats.org/spreadsheetml/2006/main" count="494" uniqueCount="321">
  <si>
    <t>Firma:</t>
  </si>
  <si>
    <t>Seite:</t>
  </si>
  <si>
    <t>A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</si>
  <si>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</si>
  <si>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</si>
  <si>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</si>
  <si>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</si>
  <si>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</si>
  <si>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</si>
  <si>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</si>
  <si>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</si>
  <si>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</si>
  <si>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Bauzinsen</t>
  </si>
  <si>
    <t>M</t>
  </si>
  <si>
    <t>Wagnis</t>
  </si>
  <si>
    <t>N</t>
  </si>
  <si>
    <t>Gewinn</t>
  </si>
  <si>
    <t>O</t>
  </si>
  <si>
    <t>P</t>
  </si>
  <si>
    <t>Q</t>
  </si>
  <si>
    <t>S</t>
  </si>
  <si>
    <t>T</t>
  </si>
  <si>
    <t>U</t>
  </si>
  <si>
    <t>V</t>
  </si>
  <si>
    <t>UMLAGEPROZENTSATZ</t>
  </si>
  <si>
    <t>MITTELLOHNPREIS</t>
  </si>
  <si>
    <t>REGIELOHNPREIS</t>
  </si>
  <si>
    <t>Erstellt am:</t>
  </si>
  <si>
    <t>GEHALTPREIS</t>
  </si>
  <si>
    <t>FÜR MONTAGE</t>
  </si>
  <si>
    <t>FÜR VORFERTIGUNG</t>
  </si>
  <si>
    <t>Währung:</t>
  </si>
  <si>
    <t>Kalkulierte Beschäftigte</t>
  </si>
  <si>
    <t xml:space="preserve"> </t>
  </si>
  <si>
    <t>KV-Gruppe:</t>
  </si>
  <si>
    <t>Kalkulierte Wochenarbeits-Zeit,</t>
  </si>
  <si>
    <t>KV-Lohn:</t>
  </si>
  <si>
    <t>Anzahl</t>
  </si>
  <si>
    <t>Aufzahlung für Mehrarbeit:</t>
  </si>
  <si>
    <t>Anteil in %</t>
  </si>
  <si>
    <t xml:space="preserve"> = 100 %;</t>
  </si>
  <si>
    <t xml:space="preserve">....... % ....... h / ....... % ....... h / ....... % ....... h </t>
  </si>
  <si>
    <t>%</t>
  </si>
  <si>
    <t>Betrag</t>
  </si>
  <si>
    <t>.............</t>
  </si>
  <si>
    <t xml:space="preserve">B </t>
  </si>
  <si>
    <t>% von A</t>
  </si>
  <si>
    <t xml:space="preserve">C </t>
  </si>
  <si>
    <t>Aufzahlungen aus Zusatzkollektivverträgen</t>
  </si>
  <si>
    <t>% von A + B</t>
  </si>
  <si>
    <t>(Betrag = A bis G)</t>
  </si>
  <si>
    <t>% von H</t>
  </si>
  <si>
    <t>(Betrag = H bis L)</t>
  </si>
  <si>
    <t>Gesamtzuschlag in % auf:</t>
  </si>
  <si>
    <t>Gerät</t>
  </si>
  <si>
    <t>Material</t>
  </si>
  <si>
    <t>Fremdl.</t>
  </si>
  <si>
    <t>Lohn / Gehalt</t>
  </si>
  <si>
    <t>Geschäftsgemeinkosten</t>
  </si>
  <si>
    <t xml:space="preserve">R </t>
  </si>
  <si>
    <t>Summe ( % )  N bis R</t>
  </si>
  <si>
    <t>(% auf M)</t>
  </si>
  <si>
    <t>(Betrag = M + T)</t>
  </si>
  <si>
    <t>In Sonderfällen: Umlage der Baustellen-Gemeinkosten auf Leistungsstunden</t>
  </si>
  <si>
    <t>Umgelegt sind:</t>
  </si>
  <si>
    <t>W</t>
  </si>
  <si>
    <t>(Betrag = U + V)</t>
  </si>
  <si>
    <t>In Sonderfällen: Umlage auf Preisanteile in %</t>
  </si>
  <si>
    <t>Lohn</t>
  </si>
  <si>
    <t>Sonstiges</t>
  </si>
  <si>
    <t>X</t>
  </si>
  <si>
    <t>Summe 1 bis 6</t>
  </si>
  <si>
    <r>
      <t>MITTELLOHN - REGIELOHN - GEHALT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(% = Betrag H * 100 / Betrag A)</t>
    </r>
  </si>
  <si>
    <r>
      <t xml:space="preserve">MITTELLOHN - REGIELOHN - GEHALT - KOSTEN </t>
    </r>
    <r>
      <rPr>
        <sz val="8"/>
        <rFont val="Arial"/>
        <family val="2"/>
      </rPr>
      <t>(% = M * 100 / A)</t>
    </r>
  </si>
  <si>
    <r>
      <t>Gesamtzuschlag: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S*100/(100-S) %</t>
    </r>
  </si>
  <si>
    <r>
      <t>MITTELLOHN - REGIELOHN - GEHALT - PREIS</t>
    </r>
    <r>
      <rPr>
        <b/>
        <sz val="8"/>
        <rFont val="Arial"/>
        <family val="2"/>
      </rPr>
      <t xml:space="preserve">       </t>
    </r>
    <r>
      <rPr>
        <sz val="8"/>
        <rFont val="Arial"/>
        <family val="2"/>
      </rPr>
      <t>(% = U * 100 / A)</t>
    </r>
  </si>
  <si>
    <r>
      <t xml:space="preserve">auf </t>
    </r>
    <r>
      <rPr>
        <b/>
        <sz val="9"/>
        <rFont val="Arial"/>
        <family val="2"/>
      </rPr>
      <t>MLP - RLP - GP</t>
    </r>
    <r>
      <rPr>
        <sz val="9"/>
        <rFont val="Arial"/>
        <family val="2"/>
      </rPr>
      <t xml:space="preserve"> ( Baustellen-Gemeinkosten / h = Betrag in V)</t>
    </r>
  </si>
  <si>
    <r>
      <t>MLP - RLP - GP mit Umlage der Gemeinkosten</t>
    </r>
    <r>
      <rPr>
        <b/>
        <sz val="9"/>
        <rFont val="Arial"/>
        <family val="2"/>
      </rPr>
      <t xml:space="preserve">    </t>
    </r>
    <r>
      <rPr>
        <sz val="8"/>
        <rFont val="Arial"/>
        <family val="2"/>
      </rPr>
      <t>(% = W * 100 / A)</t>
    </r>
  </si>
  <si>
    <t>FORMBLATT K 3</t>
  </si>
  <si>
    <t>Bau:</t>
  </si>
  <si>
    <t>Preisbasis:</t>
  </si>
  <si>
    <t>B</t>
  </si>
  <si>
    <t>C</t>
  </si>
  <si>
    <t>Bezeichnung</t>
  </si>
  <si>
    <t>% von 
KV-Lohn</t>
  </si>
  <si>
    <t>Lohnsumme produktives Personal</t>
  </si>
  <si>
    <t>unproduktives
Personal</t>
  </si>
  <si>
    <t>Lohnsumme einschl. unproduktives Personal</t>
  </si>
  <si>
    <t>Normalarbeitszeit/Woche</t>
  </si>
  <si>
    <t xml:space="preserve">(A + B = </t>
  </si>
  <si>
    <t>)</t>
  </si>
  <si>
    <t>BG =</t>
  </si>
  <si>
    <t>€/Tag</t>
  </si>
  <si>
    <t>€/Fahrt</t>
  </si>
  <si>
    <t>€/Std.</t>
  </si>
  <si>
    <t>ULNK 1 =</t>
  </si>
  <si>
    <t>ULNK 2 =</t>
  </si>
  <si>
    <t>DLNK 2:</t>
  </si>
  <si>
    <t>DLNK 1:</t>
  </si>
  <si>
    <t>Stand Mai</t>
  </si>
  <si>
    <t>DLNK =</t>
  </si>
  <si>
    <t>Angaben zur Berechnung der direkten Lohnnebenkosten:</t>
  </si>
  <si>
    <t>Berechnung der direkten Lohnnebenkosten:</t>
  </si>
  <si>
    <t>Berechnung der umgelegten Lohnnebenkosten:</t>
  </si>
  <si>
    <t xml:space="preserve">Firma: </t>
  </si>
  <si>
    <t xml:space="preserve">Datum: </t>
  </si>
  <si>
    <t>% Aufzahlung</t>
  </si>
  <si>
    <t>Aufz./Woche für …………………………</t>
  </si>
  <si>
    <t>Summe Aufzahlung f. Mehrarbeit in %</t>
  </si>
  <si>
    <t xml:space="preserve">Preisbasis: </t>
  </si>
  <si>
    <t xml:space="preserve">Bau: </t>
  </si>
  <si>
    <t>% d. Belegschaft v. prod. Arb.</t>
  </si>
  <si>
    <t>je Arbeitswoche</t>
  </si>
  <si>
    <t>abgabepfl.</t>
  </si>
  <si>
    <t>nicht abgabepfl.</t>
  </si>
  <si>
    <t>*</t>
  </si>
  <si>
    <t>€/Wo</t>
  </si>
  <si>
    <t>Zuschlag für unproduktives Personal und Ausfallzeiten ……………………………………..</t>
  </si>
  <si>
    <t>% v. K</t>
  </si>
  <si>
    <t>% je Arb.-Std.</t>
  </si>
  <si>
    <t>SUMME DIENSTREISEVERGÜTUNGEN JE MITTELLOHNSTUNDE</t>
  </si>
  <si>
    <t>Anzahl Arb.-Std.</t>
  </si>
  <si>
    <t>Anzahl Verr.-Std.</t>
  </si>
  <si>
    <t>Summe %                     1x(2)x3x4=</t>
  </si>
  <si>
    <r>
      <t>B</t>
    </r>
    <r>
      <rPr>
        <vertAlign val="subscript"/>
        <sz val="11"/>
        <rFont val="Arial"/>
        <family val="2"/>
      </rPr>
      <t>1</t>
    </r>
  </si>
  <si>
    <r>
      <t>B</t>
    </r>
    <r>
      <rPr>
        <vertAlign val="subscript"/>
        <sz val="11"/>
        <rFont val="Arial"/>
        <family val="2"/>
      </rPr>
      <t>2</t>
    </r>
  </si>
  <si>
    <r>
      <t>C</t>
    </r>
    <r>
      <rPr>
        <vertAlign val="subscript"/>
        <sz val="11"/>
        <rFont val="Arial"/>
        <family val="2"/>
      </rPr>
      <t>1</t>
    </r>
  </si>
  <si>
    <r>
      <t>C</t>
    </r>
    <r>
      <rPr>
        <vertAlign val="subscript"/>
        <sz val="11"/>
        <rFont val="Arial"/>
        <family val="2"/>
      </rPr>
      <t>2</t>
    </r>
  </si>
  <si>
    <r>
      <t>C</t>
    </r>
    <r>
      <rPr>
        <vertAlign val="subscript"/>
        <sz val="11"/>
        <rFont val="Arial"/>
        <family val="2"/>
      </rPr>
      <t>3</t>
    </r>
  </si>
  <si>
    <t>-</t>
  </si>
  <si>
    <t>Art der Dienstreisevergütung</t>
  </si>
  <si>
    <t>erhalten je Einheit</t>
  </si>
  <si>
    <t>+</t>
  </si>
  <si>
    <t>=</t>
  </si>
  <si>
    <t>/</t>
  </si>
  <si>
    <t>SMoL =</t>
  </si>
  <si>
    <t>MAF =</t>
  </si>
  <si>
    <t>€/Mo</t>
  </si>
  <si>
    <t>KALKULIERTE BESCHÄFTIGTE</t>
  </si>
  <si>
    <t>KV-Gruppe</t>
  </si>
  <si>
    <t>Produktive Beschäftigte</t>
  </si>
  <si>
    <t>%
d. prod. Besch.</t>
  </si>
  <si>
    <t>KV-Lohn</t>
  </si>
  <si>
    <t>Überkollektivvertraglicher Mehrlohn</t>
  </si>
  <si>
    <t>Facharbeiter</t>
  </si>
  <si>
    <t>Umlage unproduktives Personal</t>
  </si>
  <si>
    <t>(B6 / A3)</t>
  </si>
  <si>
    <t>(C9 / A3)</t>
  </si>
  <si>
    <t>gesamt
€</t>
  </si>
  <si>
    <t>für K3 Zeile B</t>
  </si>
  <si>
    <t>für K3 Zeile D</t>
  </si>
  <si>
    <t>Ergebnisse für den Übertrag in das K3-Blatt</t>
  </si>
  <si>
    <t>€ / Std.</t>
  </si>
  <si>
    <t>Betrag
€</t>
  </si>
  <si>
    <t>Kollektivvertraglicher Mittellohn</t>
  </si>
  <si>
    <t>(A6 / A3)</t>
  </si>
  <si>
    <t>für K3 Zeile A</t>
  </si>
  <si>
    <t>Überkollektivvertraglicher
Mehrlohn</t>
  </si>
  <si>
    <t>Lohnsumme unproduktives Personal</t>
  </si>
  <si>
    <t>Andere lohngeb. Kosten</t>
  </si>
  <si>
    <t>Umgelegte Lohnnebenkosten</t>
  </si>
  <si>
    <t>Direkte Lohnnebenkosten</t>
  </si>
  <si>
    <t>ZUSCHLAGSATZ  LOHNGEBUNDENE  KOSTEN</t>
  </si>
  <si>
    <t>DLNK - BG</t>
  </si>
  <si>
    <t>Angebot Nr.:</t>
  </si>
  <si>
    <t xml:space="preserve">Angebot Nr.: </t>
  </si>
  <si>
    <t xml:space="preserve">Beschäftigungsgruppe laut KV.: </t>
  </si>
  <si>
    <t xml:space="preserve">Anzahl: </t>
  </si>
  <si>
    <t xml:space="preserve">h: </t>
  </si>
  <si>
    <t>anzuwendender KV:</t>
  </si>
  <si>
    <t>Löhne</t>
  </si>
  <si>
    <t xml:space="preserve">KV.AZ... </t>
  </si>
  <si>
    <t>Kollektivertragliche Arbeitszeit</t>
  </si>
  <si>
    <t xml:space="preserve">GES.AZ... </t>
  </si>
  <si>
    <t>Gesamtstunden/Wo</t>
  </si>
  <si>
    <t>MAF = KV.AZ / GES.AZ</t>
  </si>
  <si>
    <t>&gt;&gt;  DLNK =</t>
  </si>
  <si>
    <t>ML</t>
  </si>
  <si>
    <t>LGK</t>
  </si>
  <si>
    <t>Überstunden/Woche</t>
  </si>
  <si>
    <t>aktivieren</t>
  </si>
  <si>
    <t>GES.AZ</t>
  </si>
  <si>
    <t xml:space="preserve">Überstunden/Woche </t>
  </si>
  <si>
    <t>SML =</t>
  </si>
  <si>
    <t>(100 + % aus K3 Zeile B)</t>
  </si>
  <si>
    <t>SML</t>
  </si>
  <si>
    <t>Einheit = [€/Std]</t>
  </si>
  <si>
    <t>Hebesatz auf KV</t>
  </si>
  <si>
    <t>Anzahl / Woche</t>
  </si>
  <si>
    <t>über der Beitragsgrundlage nur mehr FLAF</t>
  </si>
  <si>
    <t>SMoL &gt; BG:</t>
  </si>
  <si>
    <t>SMoL</t>
  </si>
  <si>
    <t>BG x DLNK 1 + (SMoL - BG) x DLNK 2</t>
  </si>
  <si>
    <t>Projekt:</t>
  </si>
  <si>
    <t>Techniker</t>
  </si>
  <si>
    <t>Spitzenfacharbeiter</t>
  </si>
  <si>
    <t xml:space="preserve">Qualifizierter Facharbeiter </t>
  </si>
  <si>
    <t>Besonders qualifizierter Arbeitnehmer</t>
  </si>
  <si>
    <t>Qualifizierter Arbeitnehmer</t>
  </si>
  <si>
    <t>Arbeitnehmer mit Zweckausbildung</t>
  </si>
  <si>
    <t>Arbeitnehmer ohne Zweckausbildung</t>
  </si>
  <si>
    <t>L1</t>
  </si>
  <si>
    <t>Lehrling 1. Lehrjahr</t>
  </si>
  <si>
    <t>Lehrling 2. Lehrjahr</t>
  </si>
  <si>
    <t>Lehrling 3. Lehrjahr</t>
  </si>
  <si>
    <t>Lehrling 4. Lehrjahr</t>
  </si>
  <si>
    <t>L2</t>
  </si>
  <si>
    <t>L3</t>
  </si>
  <si>
    <t>L4</t>
  </si>
  <si>
    <t>PP1</t>
  </si>
  <si>
    <t>1. Pflichtpraktikum</t>
  </si>
  <si>
    <t>2. Pflichtpraktikum</t>
  </si>
  <si>
    <t>3. Pflichtpraktikum</t>
  </si>
  <si>
    <t>PP3</t>
  </si>
  <si>
    <t>PP2</t>
  </si>
  <si>
    <t>AUFZAHLUNGEN FÜR ZULAGEN UND ZUSCHLÄGE</t>
  </si>
  <si>
    <t>ZZ</t>
  </si>
  <si>
    <t>KV Lohn</t>
  </si>
  <si>
    <t>in %</t>
  </si>
  <si>
    <t>in Euro</t>
  </si>
  <si>
    <t>ANDERE (NICHT) ABGABEPFLICHTIGE LOHNBESTANDTEILE</t>
  </si>
  <si>
    <t>AA</t>
  </si>
  <si>
    <t>AUFZAHLUNGEN FÜR MEHRARBEIT UND ÜBERSTUNDEN</t>
  </si>
  <si>
    <t>Kilometergeld</t>
  </si>
  <si>
    <t>(inkludiert Wegzeit, Verkehrsmittel, Aufwandsentschädigung, 4 Tage unbezahlte Freizeit)</t>
  </si>
  <si>
    <t>x</t>
  </si>
  <si>
    <t>Montagezulage</t>
  </si>
  <si>
    <t xml:space="preserve">Summe Aufzahlungen für Zulagen und Zuschläge </t>
  </si>
  <si>
    <t>GESAMT Aufzahlungen für Zulagen und Zuschläge</t>
  </si>
  <si>
    <t>MKoF =</t>
  </si>
  <si>
    <t>Entfernungszulage  (KV VIII.2)</t>
  </si>
  <si>
    <t>Entfernungszulage  (KV VIII.3)</t>
  </si>
  <si>
    <t>Entfernungszulage  (KV VIII.4)</t>
  </si>
  <si>
    <t>Wegzeiten (KV VIII.7)</t>
  </si>
  <si>
    <t>Verkehrsmittel (KV VIII.8)</t>
  </si>
  <si>
    <t>Nächtigungsgeld (KV VIII.9)</t>
  </si>
  <si>
    <t>Nächtigungsgeld (KV VIII.10)</t>
  </si>
  <si>
    <t>Aufzahlung für Erschwernisse</t>
  </si>
  <si>
    <t>Kollektivvertraglicher MITTELLOHN - REGIELOHN - GEHALT</t>
  </si>
  <si>
    <t>Aufzahlung für Mehrarbeit</t>
  </si>
  <si>
    <t>Andere abgabenpflichtige Lohnbestandteile</t>
  </si>
  <si>
    <t>Andere nicht abgabenpflichtige Lohnbestandteile</t>
  </si>
  <si>
    <t>Andere lohngebundene Kosten</t>
  </si>
  <si>
    <t>Andere lohngebundene Kosten in %</t>
  </si>
  <si>
    <t>Mehrarbeitsstunden (im Zeitausgleich)</t>
  </si>
  <si>
    <t>LOHNNEBENKOSTEN</t>
  </si>
  <si>
    <t>LNK</t>
  </si>
  <si>
    <t>DLNK - Direkte LohnNebenKosten</t>
  </si>
  <si>
    <t>ULNK</t>
  </si>
  <si>
    <t>= ULNK1 * MAF * MKoF + ULNK2</t>
  </si>
  <si>
    <t>Andere (nicht) abgabepflichtige Lohnbestandteile</t>
  </si>
  <si>
    <t>BASISDATEN 1</t>
  </si>
  <si>
    <t>BD 1</t>
  </si>
  <si>
    <t>BD 2</t>
  </si>
  <si>
    <t>BASISDATEN 2</t>
  </si>
  <si>
    <t>o</t>
  </si>
  <si>
    <r>
      <t xml:space="preserve">aktuell / spezifisch gültige KV- und Projektdaten
</t>
    </r>
    <r>
      <rPr>
        <sz val="10"/>
        <rFont val="Arial"/>
        <family val="2"/>
      </rPr>
      <t>nach Eingabe dieser Daten sind alle Formblätter entsprechend voreditiert</t>
    </r>
  </si>
  <si>
    <t>Angaben zur Berechnung der umgelegten Lohnnebenkosten bei (regelmäßiger) Mehrarbeit u Überstunden</t>
  </si>
  <si>
    <t>% des Arbeiterstandes u Anspruchsdauer</t>
  </si>
  <si>
    <t>Summe</t>
  </si>
  <si>
    <t>berechnen</t>
  </si>
  <si>
    <t>ULNK - Umgelegte LohnNebenKosten</t>
  </si>
  <si>
    <t>betriebsbezogene Daten</t>
  </si>
  <si>
    <t>projektbezogene Daten</t>
  </si>
  <si>
    <t>1*2/100</t>
  </si>
  <si>
    <t>1*3/100</t>
  </si>
  <si>
    <t>SUMME</t>
  </si>
  <si>
    <t>Std/Wo</t>
  </si>
  <si>
    <t>Gesamtarbeitszeit pro Woche</t>
  </si>
  <si>
    <t>Verhältnis (kvML + Zulagen u Zuschläge außer MAZ) / KV =</t>
  </si>
  <si>
    <t>= Teiler gem. KV</t>
  </si>
  <si>
    <t>Std/Mo</t>
  </si>
  <si>
    <t>Schmutzzulage</t>
  </si>
  <si>
    <t>Erschwerniszulage</t>
  </si>
  <si>
    <t>Gefahrenzulage</t>
  </si>
  <si>
    <t>Nachtarbeitszulage (22 - 6 Uhr)</t>
  </si>
  <si>
    <t>Schichtzulage (zweite Schicht)</t>
  </si>
  <si>
    <t>Schichtzulage (dritte Schicht)</t>
  </si>
  <si>
    <t>Monatslohn neu</t>
  </si>
  <si>
    <t>Aufzahlungen für Zulagen und Zuschläge</t>
  </si>
  <si>
    <t>€/Std</t>
  </si>
  <si>
    <t>Summe A4 bis J4; A5 bis J5</t>
  </si>
  <si>
    <t>Summe K4 + L4, K5 + L5</t>
  </si>
  <si>
    <t>Umrechnung der Zulagen/Zuschläge von Euro in Prozent</t>
  </si>
  <si>
    <t xml:space="preserve">KV.Lohn lt. K3 (= KV-ML) = </t>
  </si>
  <si>
    <t>Heimfahrt (alle 2 Mo) (KV VIII.7) - Fahrtkosten</t>
  </si>
  <si>
    <t>Heimfahrt (alle 2 Mo) (KV VIII.7) - Wegzeit</t>
  </si>
  <si>
    <r>
      <t xml:space="preserve">MKoF = 1 / {1 + (K3-Zeile E </t>
    </r>
    <r>
      <rPr>
        <i/>
        <sz val="8"/>
        <rFont val="Arial"/>
        <family val="2"/>
      </rPr>
      <t xml:space="preserve">[in %] </t>
    </r>
    <r>
      <rPr>
        <i/>
        <sz val="10"/>
        <rFont val="Arial"/>
        <family val="2"/>
      </rPr>
      <t>/ 100)}</t>
    </r>
  </si>
  <si>
    <t>(F5/KV-ML)</t>
  </si>
  <si>
    <t>Fa. Metallmusterer</t>
  </si>
  <si>
    <t>Erstellungsdatum:</t>
  </si>
  <si>
    <t>Musterprojekt</t>
  </si>
  <si>
    <t>KV für Arbeiter im eisen- und metallverarbeitenden Gewerbe</t>
  </si>
  <si>
    <t>alle ...
Wochen</t>
  </si>
  <si>
    <t>tippen Sie:           "x" für ein gesetztes Kreuz 
"o" für ein leeres Kästchen</t>
  </si>
  <si>
    <t>grünes Excel-Blatt</t>
  </si>
  <si>
    <t>rotes Excel-Blatt</t>
  </si>
  <si>
    <t>wg. KV-Bestimmung "alle 2 Monate"</t>
  </si>
  <si>
    <t>1 /</t>
  </si>
  <si>
    <t>im Hilfsblatt AA für spezifischen Fall berechnen</t>
  </si>
  <si>
    <t>bis max.</t>
  </si>
  <si>
    <t>Euro abgabenfrei</t>
  </si>
  <si>
    <t>"x" für Kreuz</t>
  </si>
  <si>
    <t>"o" für leeres Kästchen</t>
  </si>
  <si>
    <t xml:space="preserve">  [ F4 + (F5 / KV.Lohn) ]</t>
  </si>
  <si>
    <t>Eingabefelder</t>
  </si>
  <si>
    <t>Um Fehleingaben zu verhindern sind Ergebnisfelder gesperrt.</t>
  </si>
  <si>
    <t>Die Sperre kann mit dem Kennwort "K3" aufgehoben werden.</t>
  </si>
  <si>
    <t>Hinweisfeld</t>
  </si>
  <si>
    <t>Ausfüllen der gelben Eingabefelder in den einzelnen Excel-Blättern</t>
  </si>
  <si>
    <t>Was ist zu tun?</t>
  </si>
  <si>
    <t>Ausfüllen, Kontrollieren der Basisdaten im Excel-Blatt "Basisdaten"</t>
  </si>
  <si>
    <t>projektbezogene Angaben</t>
  </si>
  <si>
    <t>gesetzliche Grunddaten, siehe MIttellohnpreisbroschüre oder SV-Anstalten (können jährlich variieren)</t>
  </si>
  <si>
    <t>KV-Daten</t>
  </si>
  <si>
    <t>Euro</t>
  </si>
  <si>
    <t>hier darf je Zeile 
NUR 1 Spalte 
(Spalte 2 ODER 3) ausgefüllt werden</t>
  </si>
  <si>
    <t>Informationen</t>
  </si>
  <si>
    <t>HINWEIS</t>
  </si>
  <si>
    <t>Das vorliegende Excel-Programm dient der Berechnung des Mittellohnpreises gemäß der Broschüre Mittellohnpreiskalkulation im eisen- und metallverarbeitenden Gewerbe.</t>
  </si>
  <si>
    <t>vom System berechnete 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</si>
</sst>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ö_S_-;\-* #,##0.00\ _ö_S_-;_-* &quot;-&quot;??\ _ö_S_-;_-@_-"/>
    <numFmt numFmtId="165" formatCode="0.0"/>
    <numFmt numFmtId="166" formatCode="_-* #,##0.00\ [$€]_-;\-* #,##0.00\ [$€]_-;_-* &quot;-&quot;??\ [$€]_-;_-@_-"/>
    <numFmt numFmtId="167" formatCode="\$#,##0\ ;\(\$#,##0\)"/>
    <numFmt numFmtId="168" formatCode="#,##0.00_ ;\-#,##0.00\ "/>
    <numFmt numFmtId="169" formatCode="0.00&quot; Wo/Mo&quot;"/>
    <numFmt numFmtId="170" formatCode="#,##0.000"/>
    <numFmt numFmtId="171" formatCode="&quot;* &quot;0.00"/>
    <numFmt numFmtId="172" formatCode="&quot;= &quot;0.00"/>
    <numFmt numFmtId="173" formatCode="0.00\ &quot;€&quot;"/>
    <numFmt numFmtId="174" formatCode="#,##0.00&quot;   /&quot;"/>
    <numFmt numFmtId="175" formatCode="\=\ \ \ 0.00\ %"/>
    <numFmt numFmtId="176" formatCode="0.0%"/>
    <numFmt numFmtId="177" formatCode="0.0000&quot; )&quot;"/>
    <numFmt numFmtId="178" formatCode="&quot;( &quot;0"/>
    <numFmt numFmtId="179" formatCode="\$#,##0.00\ ;\(\$#,##0.00\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Wingdings"/>
      <charset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Wingdings"/>
      <charset val="2"/>
    </font>
    <font>
      <sz val="12"/>
      <name val="Wingdings"/>
      <charset val="2"/>
    </font>
    <font>
      <b/>
      <sz val="16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i/>
      <sz val="10"/>
      <color indexed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sz val="11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8"/>
      <name val="Arial"/>
      <family val="2"/>
    </font>
    <font>
      <sz val="11"/>
      <color rgb="FF0066FF"/>
      <name val="Arial"/>
      <family val="2"/>
    </font>
    <font>
      <sz val="14"/>
      <color rgb="FF0066FF"/>
      <name val="Arial"/>
      <family val="2"/>
    </font>
    <font>
      <sz val="11"/>
      <color indexed="12"/>
      <name val="Arial"/>
      <family val="2"/>
    </font>
    <font>
      <sz val="14"/>
      <color rgb="FF0070C0"/>
      <name val="Arial"/>
      <family val="2"/>
    </font>
    <font>
      <sz val="11"/>
      <color theme="3"/>
      <name val="Arial"/>
      <family val="2"/>
    </font>
    <font>
      <i/>
      <sz val="12"/>
      <name val="Arial"/>
      <family val="2"/>
    </font>
    <font>
      <sz val="10"/>
      <name val="TU Text Regular"/>
    </font>
    <font>
      <sz val="8"/>
      <name val="TU Text Regular"/>
    </font>
    <font>
      <i/>
      <sz val="8"/>
      <name val="Arial"/>
      <family val="2"/>
    </font>
    <font>
      <sz val="8"/>
      <color rgb="FFFF0000"/>
      <name val="Arial"/>
      <family val="2"/>
    </font>
    <font>
      <u/>
      <sz val="9"/>
      <color theme="4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sz val="12"/>
      <color rgb="FF0070C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ck">
        <color indexed="55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indexed="55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double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theme="0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/>
      <right style="double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theme="0"/>
      </bottom>
      <diagonal/>
    </border>
    <border>
      <left/>
      <right style="double">
        <color auto="1"/>
      </right>
      <top/>
      <bottom style="thin">
        <color theme="0"/>
      </bottom>
      <diagonal/>
    </border>
    <border>
      <left style="thin">
        <color theme="0"/>
      </left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ck">
        <color auto="1"/>
      </right>
      <top style="thin">
        <color auto="1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auto="1"/>
      </bottom>
      <diagonal/>
    </border>
    <border>
      <left style="thick">
        <color auto="1"/>
      </left>
      <right/>
      <top style="thin">
        <color theme="0"/>
      </top>
      <bottom/>
      <diagonal/>
    </border>
    <border>
      <left/>
      <right style="thick">
        <color auto="1"/>
      </right>
      <top style="thin">
        <color theme="0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ck">
        <color auto="1"/>
      </left>
      <right/>
      <top/>
      <bottom style="thin">
        <color theme="0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0" fillId="0" borderId="0"/>
    <xf numFmtId="10" fontId="20" fillId="0" borderId="0" applyProtection="0"/>
    <xf numFmtId="4" fontId="20" fillId="0" borderId="0" applyProtection="0"/>
    <xf numFmtId="0" fontId="20" fillId="0" borderId="0" applyProtection="0"/>
    <xf numFmtId="2" fontId="20" fillId="0" borderId="0" applyProtection="0"/>
    <xf numFmtId="0" fontId="2" fillId="0" borderId="40" applyNumberFormat="0" applyFont="0" applyFill="0" applyAlignment="0" applyProtection="0"/>
    <xf numFmtId="3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7" fillId="0" borderId="0" applyProtection="0"/>
    <xf numFmtId="0" fontId="20" fillId="0" borderId="82" applyProtection="0"/>
    <xf numFmtId="167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" fillId="0" borderId="0"/>
    <xf numFmtId="179" fontId="20" fillId="0" borderId="0" applyProtection="0"/>
    <xf numFmtId="0" fontId="20" fillId="0" borderId="192" applyProtection="0"/>
  </cellStyleXfs>
  <cellXfs count="12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0" fillId="0" borderId="34" xfId="0" applyBorder="1"/>
    <xf numFmtId="0" fontId="20" fillId="0" borderId="0" xfId="0" applyFont="1"/>
    <xf numFmtId="0" fontId="18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4" fontId="26" fillId="0" borderId="25" xfId="0" applyNumberFormat="1" applyFont="1" applyBorder="1"/>
    <xf numFmtId="0" fontId="26" fillId="0" borderId="0" xfId="0" applyFont="1"/>
    <xf numFmtId="4" fontId="26" fillId="0" borderId="45" xfId="0" applyNumberFormat="1" applyFont="1" applyBorder="1"/>
    <xf numFmtId="4" fontId="26" fillId="0" borderId="46" xfId="0" applyNumberFormat="1" applyFont="1" applyBorder="1"/>
    <xf numFmtId="4" fontId="26" fillId="0" borderId="47" xfId="0" applyNumberFormat="1" applyFont="1" applyBorder="1"/>
    <xf numFmtId="4" fontId="4" fillId="0" borderId="50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4" fontId="13" fillId="0" borderId="25" xfId="0" applyNumberFormat="1" applyFont="1" applyBorder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/>
    </xf>
    <xf numFmtId="0" fontId="24" fillId="0" borderId="0" xfId="0" applyNumberFormat="1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9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8" xfId="0" applyFont="1" applyFill="1" applyBorder="1" applyAlignment="1"/>
    <xf numFmtId="0" fontId="9" fillId="3" borderId="7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4" fontId="20" fillId="0" borderId="54" xfId="0" applyNumberFormat="1" applyFont="1" applyBorder="1" applyAlignment="1">
      <alignment vertical="center"/>
    </xf>
    <xf numFmtId="0" fontId="2" fillId="0" borderId="0" xfId="0" applyFont="1" applyFill="1"/>
    <xf numFmtId="0" fontId="24" fillId="0" borderId="0" xfId="0" applyFont="1"/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9" fontId="13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2" fontId="13" fillId="0" borderId="43" xfId="0" applyNumberFormat="1" applyFont="1" applyFill="1" applyBorder="1" applyAlignment="1">
      <alignment horizontal="center"/>
    </xf>
    <xf numFmtId="4" fontId="13" fillId="3" borderId="49" xfId="5" applyNumberFormat="1" applyFont="1" applyFill="1" applyBorder="1" applyAlignment="1">
      <alignment horizontal="left" vertical="center"/>
    </xf>
    <xf numFmtId="4" fontId="13" fillId="3" borderId="11" xfId="5" applyNumberFormat="1" applyFont="1" applyFill="1" applyBorder="1" applyAlignment="1">
      <alignment horizontal="left" vertical="center"/>
    </xf>
    <xf numFmtId="4" fontId="38" fillId="3" borderId="0" xfId="5" applyNumberFormat="1" applyFont="1" applyFill="1" applyBorder="1" applyAlignment="1">
      <alignment horizontal="left" vertical="center"/>
    </xf>
    <xf numFmtId="4" fontId="13" fillId="3" borderId="0" xfId="5" applyNumberFormat="1" applyFont="1" applyFill="1" applyBorder="1" applyAlignment="1">
      <alignment horizontal="left" vertical="center"/>
    </xf>
    <xf numFmtId="4" fontId="13" fillId="3" borderId="59" xfId="5" applyNumberFormat="1" applyFont="1" applyFill="1" applyBorder="1" applyAlignment="1">
      <alignment horizontal="left" vertical="center"/>
    </xf>
    <xf numFmtId="4" fontId="13" fillId="3" borderId="44" xfId="5" applyNumberFormat="1" applyFont="1" applyFill="1" applyBorder="1" applyAlignment="1">
      <alignment horizontal="right" vertical="top"/>
    </xf>
    <xf numFmtId="0" fontId="11" fillId="3" borderId="36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Continuous" vertical="center"/>
    </xf>
    <xf numFmtId="0" fontId="5" fillId="3" borderId="3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/>
    </xf>
    <xf numFmtId="0" fontId="7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88" xfId="0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4" fontId="6" fillId="3" borderId="13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right" vertical="center"/>
    </xf>
    <xf numFmtId="0" fontId="5" fillId="3" borderId="3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3" borderId="34" xfId="0" applyFont="1" applyFill="1" applyBorder="1"/>
    <xf numFmtId="0" fontId="5" fillId="3" borderId="34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2" fillId="3" borderId="41" xfId="0" applyFont="1" applyFill="1" applyBorder="1"/>
    <xf numFmtId="0" fontId="2" fillId="3" borderId="40" xfId="0" applyFont="1" applyFill="1" applyBorder="1"/>
    <xf numFmtId="0" fontId="2" fillId="3" borderId="35" xfId="0" applyFont="1" applyFill="1" applyBorder="1"/>
    <xf numFmtId="0" fontId="2" fillId="3" borderId="38" xfId="0" applyFont="1" applyFill="1" applyBorder="1"/>
    <xf numFmtId="0" fontId="2" fillId="3" borderId="36" xfId="0" applyFont="1" applyFill="1" applyBorder="1" applyAlignment="1">
      <alignment horizontal="left" vertic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9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7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horizontal="right"/>
    </xf>
    <xf numFmtId="0" fontId="2" fillId="3" borderId="39" xfId="0" applyFont="1" applyFill="1" applyBorder="1"/>
    <xf numFmtId="0" fontId="2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5" fillId="3" borderId="38" xfId="0" applyFont="1" applyFill="1" applyBorder="1"/>
    <xf numFmtId="0" fontId="5" fillId="3" borderId="36" xfId="0" applyFont="1" applyFill="1" applyBorder="1"/>
    <xf numFmtId="0" fontId="0" fillId="3" borderId="36" xfId="0" applyFill="1" applyBorder="1"/>
    <xf numFmtId="0" fontId="0" fillId="3" borderId="34" xfId="0" applyFill="1" applyBorder="1"/>
    <xf numFmtId="0" fontId="0" fillId="3" borderId="37" xfId="0" applyFill="1" applyBorder="1"/>
    <xf numFmtId="0" fontId="13" fillId="0" borderId="93" xfId="0" applyNumberFormat="1" applyFont="1" applyBorder="1" applyAlignment="1">
      <alignment vertical="center"/>
    </xf>
    <xf numFmtId="0" fontId="0" fillId="0" borderId="93" xfId="0" applyBorder="1" applyAlignment="1">
      <alignment vertical="center"/>
    </xf>
    <xf numFmtId="0" fontId="10" fillId="0" borderId="93" xfId="0" applyNumberFormat="1" applyFont="1" applyBorder="1" applyAlignment="1">
      <alignment vertical="center"/>
    </xf>
    <xf numFmtId="0" fontId="0" fillId="0" borderId="93" xfId="0" applyBorder="1"/>
    <xf numFmtId="0" fontId="24" fillId="0" borderId="93" xfId="0" applyNumberFormat="1" applyFont="1" applyBorder="1" applyAlignment="1">
      <alignment vertical="center"/>
    </xf>
    <xf numFmtId="0" fontId="24" fillId="0" borderId="93" xfId="0" applyFont="1" applyBorder="1"/>
    <xf numFmtId="0" fontId="2" fillId="0" borderId="93" xfId="0" applyFont="1" applyBorder="1"/>
    <xf numFmtId="0" fontId="5" fillId="0" borderId="93" xfId="0" applyNumberFormat="1" applyFont="1" applyBorder="1" applyAlignment="1">
      <alignment vertical="center"/>
    </xf>
    <xf numFmtId="0" fontId="5" fillId="0" borderId="93" xfId="0" applyFont="1" applyBorder="1"/>
    <xf numFmtId="0" fontId="24" fillId="0" borderId="93" xfId="0" applyNumberFormat="1" applyFont="1" applyBorder="1" applyAlignment="1">
      <alignment vertical="center" wrapText="1"/>
    </xf>
    <xf numFmtId="0" fontId="10" fillId="0" borderId="93" xfId="0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30" fillId="0" borderId="93" xfId="0" applyFont="1" applyBorder="1"/>
    <xf numFmtId="0" fontId="0" fillId="0" borderId="94" xfId="0" applyBorder="1"/>
    <xf numFmtId="0" fontId="0" fillId="0" borderId="95" xfId="0" applyBorder="1"/>
    <xf numFmtId="0" fontId="20" fillId="3" borderId="84" xfId="0" applyFont="1" applyFill="1" applyBorder="1" applyAlignment="1"/>
    <xf numFmtId="0" fontId="20" fillId="3" borderId="68" xfId="0" applyFont="1" applyFill="1" applyBorder="1" applyAlignment="1"/>
    <xf numFmtId="0" fontId="20" fillId="3" borderId="55" xfId="0" applyFont="1" applyFill="1" applyBorder="1"/>
    <xf numFmtId="4" fontId="20" fillId="3" borderId="23" xfId="0" applyNumberFormat="1" applyFont="1" applyFill="1" applyBorder="1" applyAlignment="1">
      <alignment vertical="top"/>
    </xf>
    <xf numFmtId="0" fontId="20" fillId="3" borderId="2" xfId="0" applyFont="1" applyFill="1" applyBorder="1" applyAlignment="1"/>
    <xf numFmtId="0" fontId="20" fillId="3" borderId="43" xfId="0" applyFont="1" applyFill="1" applyBorder="1"/>
    <xf numFmtId="0" fontId="0" fillId="3" borderId="38" xfId="0" applyFill="1" applyBorder="1" applyAlignment="1">
      <alignment horizontal="center"/>
    </xf>
    <xf numFmtId="4" fontId="21" fillId="3" borderId="0" xfId="0" applyNumberFormat="1" applyFont="1" applyFill="1" applyBorder="1"/>
    <xf numFmtId="4" fontId="8" fillId="3" borderId="0" xfId="0" applyNumberFormat="1" applyFont="1" applyFill="1" applyBorder="1" applyAlignment="1">
      <alignment horizontal="center"/>
    </xf>
    <xf numFmtId="4" fontId="31" fillId="3" borderId="0" xfId="0" applyNumberFormat="1" applyFont="1" applyFill="1" applyBorder="1" applyAlignment="1">
      <alignment horizontal="center"/>
    </xf>
    <xf numFmtId="0" fontId="26" fillId="3" borderId="38" xfId="0" applyFont="1" applyFill="1" applyBorder="1" applyAlignment="1">
      <alignment horizontal="center"/>
    </xf>
    <xf numFmtId="4" fontId="26" fillId="3" borderId="49" xfId="0" applyNumberFormat="1" applyFont="1" applyFill="1" applyBorder="1" applyAlignment="1"/>
    <xf numFmtId="4" fontId="26" fillId="3" borderId="11" xfId="0" applyNumberFormat="1" applyFont="1" applyFill="1" applyBorder="1" applyAlignment="1"/>
    <xf numFmtId="0" fontId="26" fillId="3" borderId="36" xfId="0" applyFont="1" applyFill="1" applyBorder="1"/>
    <xf numFmtId="0" fontId="26" fillId="3" borderId="0" xfId="0" applyFont="1" applyFill="1"/>
    <xf numFmtId="4" fontId="26" fillId="3" borderId="44" xfId="0" applyNumberFormat="1" applyFont="1" applyFill="1" applyBorder="1" applyAlignment="1"/>
    <xf numFmtId="4" fontId="26" fillId="3" borderId="10" xfId="0" applyNumberFormat="1" applyFont="1" applyFill="1" applyBorder="1" applyAlignment="1"/>
    <xf numFmtId="0" fontId="0" fillId="3" borderId="0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0" xfId="0" applyFill="1" applyBorder="1"/>
    <xf numFmtId="0" fontId="0" fillId="3" borderId="35" xfId="0" applyFill="1" applyBorder="1"/>
    <xf numFmtId="0" fontId="0" fillId="3" borderId="41" xfId="0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/>
    </xf>
    <xf numFmtId="0" fontId="22" fillId="3" borderId="40" xfId="0" applyFont="1" applyFill="1" applyBorder="1" applyAlignment="1"/>
    <xf numFmtId="0" fontId="13" fillId="3" borderId="84" xfId="0" applyFont="1" applyFill="1" applyBorder="1" applyAlignment="1"/>
    <xf numFmtId="0" fontId="13" fillId="3" borderId="68" xfId="0" applyFont="1" applyFill="1" applyBorder="1" applyAlignment="1"/>
    <xf numFmtId="0" fontId="13" fillId="3" borderId="69" xfId="0" applyFont="1" applyFill="1" applyBorder="1" applyAlignment="1"/>
    <xf numFmtId="4" fontId="13" fillId="3" borderId="23" xfId="0" applyNumberFormat="1" applyFont="1" applyFill="1" applyBorder="1" applyAlignment="1">
      <alignment vertical="top"/>
    </xf>
    <xf numFmtId="4" fontId="13" fillId="3" borderId="2" xfId="0" applyNumberFormat="1" applyFont="1" applyFill="1" applyBorder="1" applyAlignment="1">
      <alignment vertical="top"/>
    </xf>
    <xf numFmtId="4" fontId="13" fillId="3" borderId="43" xfId="0" applyNumberFormat="1" applyFont="1" applyFill="1" applyBorder="1" applyAlignment="1">
      <alignment vertical="top"/>
    </xf>
    <xf numFmtId="4" fontId="20" fillId="3" borderId="2" xfId="0" applyNumberFormat="1" applyFont="1" applyFill="1" applyBorder="1" applyAlignment="1">
      <alignment vertical="center"/>
    </xf>
    <xf numFmtId="4" fontId="20" fillId="3" borderId="43" xfId="0" applyNumberFormat="1" applyFont="1" applyFill="1" applyBorder="1" applyAlignment="1">
      <alignment vertical="center"/>
    </xf>
    <xf numFmtId="4" fontId="13" fillId="3" borderId="47" xfId="0" applyNumberFormat="1" applyFont="1" applyFill="1" applyBorder="1" applyAlignment="1"/>
    <xf numFmtId="4" fontId="13" fillId="3" borderId="53" xfId="0" applyNumberFormat="1" applyFont="1" applyFill="1" applyBorder="1" applyAlignment="1"/>
    <xf numFmtId="4" fontId="13" fillId="3" borderId="31" xfId="0" applyNumberFormat="1" applyFont="1" applyFill="1" applyBorder="1" applyAlignment="1">
      <alignment horizontal="center" vertical="center" wrapText="1"/>
    </xf>
    <xf numFmtId="4" fontId="13" fillId="3" borderId="45" xfId="0" applyNumberFormat="1" applyFont="1" applyFill="1" applyBorder="1" applyAlignment="1"/>
    <xf numFmtId="3" fontId="13" fillId="3" borderId="21" xfId="0" applyNumberFormat="1" applyFont="1" applyFill="1" applyBorder="1" applyAlignment="1">
      <alignment horizontal="centerContinuous"/>
    </xf>
    <xf numFmtId="3" fontId="13" fillId="3" borderId="30" xfId="0" applyNumberFormat="1" applyFont="1" applyFill="1" applyBorder="1" applyAlignment="1">
      <alignment horizontal="centerContinuous"/>
    </xf>
    <xf numFmtId="3" fontId="13" fillId="3" borderId="22" xfId="0" applyNumberFormat="1" applyFont="1" applyFill="1" applyBorder="1" applyAlignment="1">
      <alignment horizontal="center"/>
    </xf>
    <xf numFmtId="4" fontId="13" fillId="3" borderId="45" xfId="0" applyNumberFormat="1" applyFont="1" applyFill="1" applyBorder="1"/>
    <xf numFmtId="4" fontId="13" fillId="3" borderId="25" xfId="0" applyNumberFormat="1" applyFont="1" applyFill="1" applyBorder="1"/>
    <xf numFmtId="4" fontId="6" fillId="3" borderId="33" xfId="0" applyNumberFormat="1" applyFont="1" applyFill="1" applyBorder="1" applyAlignment="1">
      <alignment horizontal="left"/>
    </xf>
    <xf numFmtId="4" fontId="13" fillId="3" borderId="46" xfId="0" applyNumberFormat="1" applyFont="1" applyFill="1" applyBorder="1"/>
    <xf numFmtId="4" fontId="6" fillId="3" borderId="24" xfId="0" applyNumberFormat="1" applyFont="1" applyFill="1" applyBorder="1" applyAlignment="1">
      <alignment horizontal="left"/>
    </xf>
    <xf numFmtId="4" fontId="13" fillId="3" borderId="54" xfId="0" applyNumberFormat="1" applyFont="1" applyFill="1" applyBorder="1"/>
    <xf numFmtId="4" fontId="13" fillId="3" borderId="47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/>
    <xf numFmtId="4" fontId="13" fillId="3" borderId="23" xfId="0" applyNumberFormat="1" applyFont="1" applyFill="1" applyBorder="1" applyAlignment="1"/>
    <xf numFmtId="4" fontId="8" fillId="3" borderId="2" xfId="0" applyNumberFormat="1" applyFont="1" applyFill="1" applyBorder="1" applyAlignment="1">
      <alignment horizontal="center"/>
    </xf>
    <xf numFmtId="0" fontId="20" fillId="3" borderId="36" xfId="0" applyFont="1" applyFill="1" applyBorder="1"/>
    <xf numFmtId="0" fontId="40" fillId="3" borderId="0" xfId="0" applyFont="1" applyFill="1" applyAlignment="1">
      <alignment horizontal="right"/>
    </xf>
    <xf numFmtId="0" fontId="0" fillId="3" borderId="38" xfId="0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/>
    </xf>
    <xf numFmtId="0" fontId="40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16" fillId="3" borderId="38" xfId="0" applyFont="1" applyFill="1" applyBorder="1" applyAlignment="1">
      <alignment vertical="center"/>
    </xf>
    <xf numFmtId="0" fontId="2" fillId="3" borderId="38" xfId="0" applyFont="1" applyFill="1" applyBorder="1" applyAlignment="1">
      <alignment vertical="top"/>
    </xf>
    <xf numFmtId="0" fontId="13" fillId="3" borderId="38" xfId="0" applyFont="1" applyFill="1" applyBorder="1" applyAlignment="1">
      <alignment vertical="top"/>
    </xf>
    <xf numFmtId="0" fontId="13" fillId="3" borderId="38" xfId="0" applyFont="1" applyFill="1" applyBorder="1" applyAlignment="1">
      <alignment horizontal="center" vertical="center" wrapText="1"/>
    </xf>
    <xf numFmtId="0" fontId="20" fillId="3" borderId="41" xfId="5" applyFill="1" applyBorder="1" applyAlignment="1">
      <alignment vertical="center"/>
    </xf>
    <xf numFmtId="0" fontId="20" fillId="3" borderId="38" xfId="5" applyFill="1" applyBorder="1" applyAlignment="1">
      <alignment vertical="center"/>
    </xf>
    <xf numFmtId="0" fontId="20" fillId="3" borderId="38" xfId="5" applyFill="1" applyBorder="1" applyAlignment="1">
      <alignment vertical="top"/>
    </xf>
    <xf numFmtId="0" fontId="20" fillId="3" borderId="38" xfId="5" applyFill="1" applyBorder="1" applyAlignment="1">
      <alignment horizontal="right" vertical="top"/>
    </xf>
    <xf numFmtId="0" fontId="20" fillId="3" borderId="39" xfId="5" applyFill="1" applyBorder="1" applyAlignment="1">
      <alignment vertical="center"/>
    </xf>
    <xf numFmtId="0" fontId="16" fillId="3" borderId="36" xfId="0" applyFont="1" applyFill="1" applyBorder="1" applyAlignment="1">
      <alignment vertical="center"/>
    </xf>
    <xf numFmtId="0" fontId="13" fillId="3" borderId="36" xfId="0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vertical="top"/>
    </xf>
    <xf numFmtId="0" fontId="2" fillId="3" borderId="36" xfId="0" applyFont="1" applyFill="1" applyBorder="1"/>
    <xf numFmtId="0" fontId="13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/>
    <xf numFmtId="0" fontId="20" fillId="3" borderId="35" xfId="5" applyFill="1" applyBorder="1" applyAlignment="1">
      <alignment vertical="center"/>
    </xf>
    <xf numFmtId="0" fontId="20" fillId="3" borderId="36" xfId="5" applyFill="1" applyBorder="1" applyAlignment="1">
      <alignment vertical="center"/>
    </xf>
    <xf numFmtId="0" fontId="20" fillId="3" borderId="36" xfId="5" applyFill="1" applyBorder="1" applyAlignment="1">
      <alignment vertical="top"/>
    </xf>
    <xf numFmtId="0" fontId="20" fillId="3" borderId="36" xfId="5" applyFill="1" applyBorder="1" applyAlignment="1">
      <alignment horizontal="right" vertical="top"/>
    </xf>
    <xf numFmtId="0" fontId="20" fillId="3" borderId="37" xfId="5" applyFill="1" applyBorder="1" applyAlignment="1">
      <alignment vertical="center"/>
    </xf>
    <xf numFmtId="0" fontId="16" fillId="3" borderId="78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4" fontId="13" fillId="3" borderId="64" xfId="0" applyNumberFormat="1" applyFont="1" applyFill="1" applyBorder="1" applyAlignment="1">
      <alignment vertical="top"/>
    </xf>
    <xf numFmtId="4" fontId="13" fillId="3" borderId="65" xfId="0" applyNumberFormat="1" applyFont="1" applyFill="1" applyBorder="1" applyAlignment="1">
      <alignment vertical="top"/>
    </xf>
    <xf numFmtId="0" fontId="13" fillId="3" borderId="84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4" fontId="13" fillId="3" borderId="44" xfId="0" applyNumberFormat="1" applyFont="1" applyFill="1" applyBorder="1" applyAlignment="1">
      <alignment vertical="top"/>
    </xf>
    <xf numFmtId="4" fontId="13" fillId="3" borderId="10" xfId="0" applyNumberFormat="1" applyFont="1" applyFill="1" applyBorder="1" applyAlignment="1">
      <alignment vertical="top"/>
    </xf>
    <xf numFmtId="4" fontId="13" fillId="3" borderId="54" xfId="0" applyNumberFormat="1" applyFont="1" applyFill="1" applyBorder="1" applyAlignment="1">
      <alignment vertical="top"/>
    </xf>
    <xf numFmtId="0" fontId="2" fillId="3" borderId="34" xfId="0" applyFont="1" applyFill="1" applyBorder="1"/>
    <xf numFmtId="0" fontId="20" fillId="3" borderId="40" xfId="5" applyFill="1" applyBorder="1" applyAlignment="1">
      <alignment vertical="center"/>
    </xf>
    <xf numFmtId="0" fontId="13" fillId="3" borderId="84" xfId="5" applyFont="1" applyFill="1" applyBorder="1" applyAlignment="1">
      <alignment vertical="top"/>
    </xf>
    <xf numFmtId="14" fontId="38" fillId="3" borderId="68" xfId="5" applyNumberFormat="1" applyFont="1" applyFill="1" applyBorder="1" applyAlignment="1">
      <alignment vertical="top"/>
    </xf>
    <xf numFmtId="0" fontId="13" fillId="3" borderId="69" xfId="5" applyFont="1" applyFill="1" applyBorder="1" applyAlignment="1">
      <alignment vertical="top"/>
    </xf>
    <xf numFmtId="4" fontId="13" fillId="3" borderId="23" xfId="5" applyNumberFormat="1" applyFont="1" applyFill="1" applyBorder="1" applyAlignment="1">
      <alignment horizontal="left" vertical="top"/>
    </xf>
    <xf numFmtId="4" fontId="13" fillId="3" borderId="2" xfId="5" applyNumberFormat="1" applyFont="1" applyFill="1" applyBorder="1" applyAlignment="1">
      <alignment horizontal="left" vertical="top"/>
    </xf>
    <xf numFmtId="4" fontId="38" fillId="3" borderId="2" xfId="5" applyNumberFormat="1" applyFont="1" applyFill="1" applyBorder="1" applyAlignment="1">
      <alignment horizontal="left" vertical="top"/>
    </xf>
    <xf numFmtId="4" fontId="13" fillId="3" borderId="43" xfId="5" applyNumberFormat="1" applyFont="1" applyFill="1" applyBorder="1" applyAlignment="1">
      <alignment horizontal="left" vertical="top"/>
    </xf>
    <xf numFmtId="0" fontId="20" fillId="3" borderId="34" xfId="5" applyFill="1" applyBorder="1" applyAlignment="1">
      <alignment vertical="center"/>
    </xf>
    <xf numFmtId="0" fontId="2" fillId="0" borderId="103" xfId="0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3" fontId="26" fillId="3" borderId="21" xfId="0" applyNumberFormat="1" applyFont="1" applyFill="1" applyBorder="1" applyAlignment="1">
      <alignment horizontal="centerContinuous"/>
    </xf>
    <xf numFmtId="3" fontId="26" fillId="3" borderId="30" xfId="0" applyNumberFormat="1" applyFont="1" applyFill="1" applyBorder="1" applyAlignment="1">
      <alignment horizontal="centerContinuous"/>
    </xf>
    <xf numFmtId="3" fontId="26" fillId="3" borderId="22" xfId="0" applyNumberFormat="1" applyFont="1" applyFill="1" applyBorder="1" applyAlignment="1">
      <alignment horizontal="centerContinuous"/>
    </xf>
    <xf numFmtId="0" fontId="20" fillId="0" borderId="0" xfId="0" applyFont="1" applyFill="1"/>
    <xf numFmtId="0" fontId="26" fillId="0" borderId="0" xfId="0" applyFont="1" applyFill="1"/>
    <xf numFmtId="4" fontId="27" fillId="3" borderId="34" xfId="0" applyNumberFormat="1" applyFont="1" applyFill="1" applyBorder="1"/>
    <xf numFmtId="4" fontId="21" fillId="3" borderId="34" xfId="0" applyNumberFormat="1" applyFont="1" applyFill="1" applyBorder="1"/>
    <xf numFmtId="4" fontId="8" fillId="3" borderId="34" xfId="0" applyNumberFormat="1" applyFont="1" applyFill="1" applyBorder="1" applyAlignment="1">
      <alignment horizontal="center"/>
    </xf>
    <xf numFmtId="4" fontId="31" fillId="3" borderId="34" xfId="0" applyNumberFormat="1" applyFont="1" applyFill="1" applyBorder="1" applyAlignment="1">
      <alignment horizontal="center"/>
    </xf>
    <xf numFmtId="4" fontId="27" fillId="3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4" fontId="26" fillId="3" borderId="48" xfId="0" applyNumberFormat="1" applyFont="1" applyFill="1" applyBorder="1" applyAlignment="1"/>
    <xf numFmtId="4" fontId="26" fillId="3" borderId="0" xfId="0" applyNumberFormat="1" applyFont="1" applyFill="1" applyBorder="1" applyAlignment="1"/>
    <xf numFmtId="4" fontId="20" fillId="3" borderId="54" xfId="0" applyNumberFormat="1" applyFont="1" applyFill="1" applyBorder="1"/>
    <xf numFmtId="4" fontId="2" fillId="3" borderId="2" xfId="0" applyNumberFormat="1" applyFont="1" applyFill="1" applyBorder="1"/>
    <xf numFmtId="4" fontId="13" fillId="3" borderId="2" xfId="0" applyNumberFormat="1" applyFont="1" applyFill="1" applyBorder="1" applyAlignment="1">
      <alignment horizontal="right"/>
    </xf>
    <xf numFmtId="4" fontId="20" fillId="3" borderId="44" xfId="0" applyNumberFormat="1" applyFont="1" applyFill="1" applyBorder="1"/>
    <xf numFmtId="4" fontId="2" fillId="3" borderId="10" xfId="0" applyNumberFormat="1" applyFont="1" applyFill="1" applyBorder="1"/>
    <xf numFmtId="0" fontId="2" fillId="3" borderId="43" xfId="0" applyFont="1" applyFill="1" applyBorder="1"/>
    <xf numFmtId="4" fontId="13" fillId="0" borderId="46" xfId="0" applyNumberFormat="1" applyFont="1" applyBorder="1"/>
    <xf numFmtId="0" fontId="2" fillId="0" borderId="93" xfId="0" quotePrefix="1" applyNumberFormat="1" applyFont="1" applyBorder="1" applyAlignment="1">
      <alignment vertical="center"/>
    </xf>
    <xf numFmtId="4" fontId="13" fillId="0" borderId="47" xfId="0" applyNumberFormat="1" applyFont="1" applyBorder="1"/>
    <xf numFmtId="4" fontId="20" fillId="3" borderId="3" xfId="0" applyNumberFormat="1" applyFont="1" applyFill="1" applyBorder="1" applyAlignment="1">
      <alignment vertical="center"/>
    </xf>
    <xf numFmtId="4" fontId="17" fillId="3" borderId="109" xfId="0" applyNumberFormat="1" applyFont="1" applyFill="1" applyBorder="1" applyAlignment="1"/>
    <xf numFmtId="4" fontId="17" fillId="3" borderId="51" xfId="0" applyNumberFormat="1" applyFont="1" applyFill="1" applyBorder="1" applyAlignment="1"/>
    <xf numFmtId="4" fontId="5" fillId="3" borderId="110" xfId="0" applyNumberFormat="1" applyFont="1" applyFill="1" applyBorder="1" applyAlignment="1">
      <alignment horizontal="right"/>
    </xf>
    <xf numFmtId="4" fontId="4" fillId="0" borderId="47" xfId="0" applyNumberFormat="1" applyFont="1" applyBorder="1" applyAlignment="1"/>
    <xf numFmtId="4" fontId="4" fillId="0" borderId="50" xfId="0" applyNumberFormat="1" applyFont="1" applyBorder="1" applyAlignment="1"/>
    <xf numFmtId="0" fontId="20" fillId="3" borderId="38" xfId="5" applyFill="1" applyBorder="1" applyAlignment="1"/>
    <xf numFmtId="0" fontId="20" fillId="3" borderId="36" xfId="5" applyFill="1" applyBorder="1" applyAlignment="1"/>
    <xf numFmtId="0" fontId="2" fillId="0" borderId="0" xfId="0" applyFont="1" applyAlignment="1"/>
    <xf numFmtId="4" fontId="13" fillId="3" borderId="45" xfId="5" applyNumberFormat="1" applyFont="1" applyFill="1" applyBorder="1" applyAlignment="1"/>
    <xf numFmtId="4" fontId="13" fillId="3" borderId="47" xfId="5" applyNumberFormat="1" applyFont="1" applyFill="1" applyBorder="1" applyAlignment="1"/>
    <xf numFmtId="4" fontId="13" fillId="3" borderId="83" xfId="5" applyNumberFormat="1" applyFont="1" applyFill="1" applyBorder="1" applyAlignment="1"/>
    <xf numFmtId="0" fontId="8" fillId="3" borderId="38" xfId="0" applyFont="1" applyFill="1" applyBorder="1" applyAlignment="1"/>
    <xf numFmtId="0" fontId="8" fillId="0" borderId="46" xfId="0" applyFont="1" applyFill="1" applyBorder="1" applyAlignment="1"/>
    <xf numFmtId="0" fontId="8" fillId="3" borderId="36" xfId="0" applyFont="1" applyFill="1" applyBorder="1" applyAlignment="1"/>
    <xf numFmtId="0" fontId="8" fillId="0" borderId="0" xfId="0" applyFont="1" applyAlignment="1"/>
    <xf numFmtId="0" fontId="13" fillId="3" borderId="38" xfId="0" applyFont="1" applyFill="1" applyBorder="1" applyAlignment="1"/>
    <xf numFmtId="0" fontId="13" fillId="3" borderId="36" xfId="0" applyFont="1" applyFill="1" applyBorder="1" applyAlignment="1"/>
    <xf numFmtId="0" fontId="13" fillId="0" borderId="0" xfId="0" applyFont="1" applyAlignment="1"/>
    <xf numFmtId="0" fontId="13" fillId="0" borderId="54" xfId="0" applyFont="1" applyFill="1" applyBorder="1" applyAlignment="1">
      <alignment horizontal="center"/>
    </xf>
    <xf numFmtId="0" fontId="13" fillId="0" borderId="2" xfId="0" applyFont="1" applyFill="1" applyBorder="1" applyAlignment="1"/>
    <xf numFmtId="2" fontId="31" fillId="0" borderId="2" xfId="0" applyNumberFormat="1" applyFont="1" applyFill="1" applyBorder="1" applyAlignment="1"/>
    <xf numFmtId="0" fontId="2" fillId="3" borderId="38" xfId="0" applyFont="1" applyFill="1" applyBorder="1" applyAlignment="1"/>
    <xf numFmtId="0" fontId="2" fillId="3" borderId="36" xfId="0" applyFont="1" applyFill="1" applyBorder="1" applyAlignment="1"/>
    <xf numFmtId="0" fontId="8" fillId="0" borderId="2" xfId="0" applyFont="1" applyFill="1" applyBorder="1" applyAlignment="1">
      <alignment horizontal="center"/>
    </xf>
    <xf numFmtId="4" fontId="13" fillId="3" borderId="114" xfId="5" applyNumberFormat="1" applyFont="1" applyFill="1" applyBorder="1" applyAlignment="1">
      <alignment horizontal="left" vertical="top"/>
    </xf>
    <xf numFmtId="4" fontId="13" fillId="3" borderId="115" xfId="5" applyNumberFormat="1" applyFont="1" applyFill="1" applyBorder="1" applyAlignment="1"/>
    <xf numFmtId="0" fontId="17" fillId="3" borderId="38" xfId="5" applyFont="1" applyFill="1" applyBorder="1" applyAlignment="1"/>
    <xf numFmtId="4" fontId="4" fillId="3" borderId="86" xfId="5" applyNumberFormat="1" applyFont="1" applyFill="1" applyBorder="1" applyAlignment="1"/>
    <xf numFmtId="0" fontId="17" fillId="3" borderId="36" xfId="5" applyFont="1" applyFill="1" applyBorder="1" applyAlignment="1"/>
    <xf numFmtId="4" fontId="27" fillId="0" borderId="50" xfId="0" applyNumberFormat="1" applyFont="1" applyBorder="1"/>
    <xf numFmtId="4" fontId="17" fillId="0" borderId="111" xfId="0" applyNumberFormat="1" applyFont="1" applyBorder="1"/>
    <xf numFmtId="4" fontId="13" fillId="0" borderId="26" xfId="0" applyNumberFormat="1" applyFont="1" applyBorder="1"/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6" fillId="3" borderId="0" xfId="0" quotePrefix="1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2" fontId="5" fillId="3" borderId="0" xfId="0" quotePrefix="1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horizontal="right" vertical="center"/>
    </xf>
    <xf numFmtId="2" fontId="5" fillId="3" borderId="7" xfId="4" quotePrefix="1" applyNumberFormat="1" applyFont="1" applyFill="1" applyBorder="1" applyAlignment="1">
      <alignment horizontal="left" vertical="center"/>
    </xf>
    <xf numFmtId="0" fontId="6" fillId="3" borderId="7" xfId="0" quotePrefix="1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10" fontId="6" fillId="3" borderId="7" xfId="0" quotePrefix="1" applyNumberFormat="1" applyFont="1" applyFill="1" applyBorder="1" applyAlignment="1">
      <alignment horizontal="left" vertical="center"/>
    </xf>
    <xf numFmtId="0" fontId="2" fillId="3" borderId="7" xfId="0" quotePrefix="1" applyFont="1" applyFill="1" applyBorder="1" applyAlignment="1">
      <alignment vertical="center"/>
    </xf>
    <xf numFmtId="4" fontId="5" fillId="3" borderId="0" xfId="0" quotePrefix="1" applyNumberFormat="1" applyFont="1" applyFill="1" applyBorder="1" applyAlignment="1">
      <alignment horizontal="left" vertical="center"/>
    </xf>
    <xf numFmtId="174" fontId="5" fillId="3" borderId="7" xfId="4" quotePrefix="1" applyNumberFormat="1" applyFont="1" applyFill="1" applyBorder="1" applyAlignment="1">
      <alignment horizontal="right" vertical="center"/>
    </xf>
    <xf numFmtId="0" fontId="6" fillId="3" borderId="19" xfId="0" quotePrefix="1" applyFont="1" applyFill="1" applyBorder="1" applyAlignment="1">
      <alignment horizontal="left" vertical="center"/>
    </xf>
    <xf numFmtId="0" fontId="2" fillId="3" borderId="0" xfId="0" quotePrefix="1" applyFont="1" applyFill="1" applyBorder="1" applyAlignment="1">
      <alignment vertical="center"/>
    </xf>
    <xf numFmtId="4" fontId="5" fillId="3" borderId="19" xfId="0" applyNumberFormat="1" applyFont="1" applyFill="1" applyBorder="1" applyAlignment="1">
      <alignment horizontal="right" vertical="center"/>
    </xf>
    <xf numFmtId="4" fontId="6" fillId="3" borderId="19" xfId="0" quotePrefix="1" applyNumberFormat="1" applyFont="1" applyFill="1" applyBorder="1" applyAlignment="1">
      <alignment horizontal="left" vertical="center"/>
    </xf>
    <xf numFmtId="4" fontId="5" fillId="3" borderId="19" xfId="0" quotePrefix="1" applyNumberFormat="1" applyFont="1" applyFill="1" applyBorder="1" applyAlignment="1">
      <alignment horizontal="left" vertical="center"/>
    </xf>
    <xf numFmtId="3" fontId="6" fillId="3" borderId="19" xfId="0" quotePrefix="1" applyNumberFormat="1" applyFont="1" applyFill="1" applyBorder="1" applyAlignment="1">
      <alignment horizontal="left" vertical="center"/>
    </xf>
    <xf numFmtId="4" fontId="6" fillId="3" borderId="0" xfId="0" quotePrefix="1" applyNumberFormat="1" applyFont="1" applyFill="1" applyBorder="1" applyAlignment="1">
      <alignment horizontal="left" vertical="center"/>
    </xf>
    <xf numFmtId="165" fontId="6" fillId="5" borderId="117" xfId="0" applyNumberFormat="1" applyFont="1" applyFill="1" applyBorder="1" applyAlignment="1">
      <alignment horizontal="right" vertical="center"/>
    </xf>
    <xf numFmtId="2" fontId="2" fillId="5" borderId="10" xfId="0" applyNumberFormat="1" applyFont="1" applyFill="1" applyBorder="1" applyAlignment="1">
      <alignment horizontal="center" vertical="center"/>
    </xf>
    <xf numFmtId="0" fontId="0" fillId="0" borderId="118" xfId="0" applyBorder="1" applyAlignment="1">
      <alignment vertical="center"/>
    </xf>
    <xf numFmtId="0" fontId="13" fillId="0" borderId="118" xfId="0" applyNumberFormat="1" applyFont="1" applyBorder="1" applyAlignment="1">
      <alignment vertical="center"/>
    </xf>
    <xf numFmtId="0" fontId="18" fillId="0" borderId="118" xfId="0" applyNumberFormat="1" applyFont="1" applyBorder="1" applyAlignment="1">
      <alignment vertical="center"/>
    </xf>
    <xf numFmtId="0" fontId="24" fillId="0" borderId="118" xfId="0" applyNumberFormat="1" applyFont="1" applyBorder="1" applyAlignment="1">
      <alignment vertical="center"/>
    </xf>
    <xf numFmtId="0" fontId="2" fillId="0" borderId="118" xfId="0" applyNumberFormat="1" applyFont="1" applyBorder="1" applyAlignment="1">
      <alignment vertical="center"/>
    </xf>
    <xf numFmtId="0" fontId="0" fillId="0" borderId="118" xfId="0" applyBorder="1"/>
    <xf numFmtId="0" fontId="5" fillId="0" borderId="118" xfId="0" applyFont="1" applyBorder="1"/>
    <xf numFmtId="0" fontId="18" fillId="0" borderId="119" xfId="0" applyNumberFormat="1" applyFont="1" applyBorder="1" applyAlignment="1">
      <alignment vertical="center" wrapText="1"/>
    </xf>
    <xf numFmtId="0" fontId="13" fillId="0" borderId="119" xfId="0" applyNumberFormat="1" applyFont="1" applyBorder="1" applyAlignment="1">
      <alignment vertical="center"/>
    </xf>
    <xf numFmtId="0" fontId="24" fillId="0" borderId="119" xfId="0" applyNumberFormat="1" applyFont="1" applyBorder="1" applyAlignment="1">
      <alignment vertical="center"/>
    </xf>
    <xf numFmtId="0" fontId="2" fillId="0" borderId="119" xfId="0" applyNumberFormat="1" applyFont="1" applyBorder="1" applyAlignment="1">
      <alignment vertical="center"/>
    </xf>
    <xf numFmtId="0" fontId="10" fillId="0" borderId="119" xfId="0" applyNumberFormat="1" applyFont="1" applyBorder="1" applyAlignment="1">
      <alignment vertical="center"/>
    </xf>
    <xf numFmtId="0" fontId="5" fillId="0" borderId="119" xfId="0" applyNumberFormat="1" applyFont="1" applyBorder="1" applyAlignment="1">
      <alignment vertical="center"/>
    </xf>
    <xf numFmtId="0" fontId="5" fillId="0" borderId="119" xfId="0" applyFont="1" applyBorder="1" applyAlignment="1">
      <alignment vertical="center"/>
    </xf>
    <xf numFmtId="0" fontId="5" fillId="0" borderId="119" xfId="0" applyFont="1" applyBorder="1"/>
    <xf numFmtId="0" fontId="0" fillId="0" borderId="119" xfId="0" applyBorder="1"/>
    <xf numFmtId="0" fontId="0" fillId="0" borderId="119" xfId="0" applyBorder="1" applyAlignment="1">
      <alignment vertical="center"/>
    </xf>
    <xf numFmtId="0" fontId="0" fillId="0" borderId="120" xfId="0" applyBorder="1"/>
    <xf numFmtId="0" fontId="13" fillId="0" borderId="121" xfId="0" applyNumberFormat="1" applyFont="1" applyBorder="1" applyAlignment="1">
      <alignment vertical="center"/>
    </xf>
    <xf numFmtId="0" fontId="13" fillId="0" borderId="122" xfId="0" applyNumberFormat="1" applyFont="1" applyBorder="1" applyAlignment="1">
      <alignment vertical="center"/>
    </xf>
    <xf numFmtId="0" fontId="0" fillId="0" borderId="121" xfId="0" applyBorder="1" applyAlignment="1">
      <alignment vertical="center"/>
    </xf>
    <xf numFmtId="0" fontId="10" fillId="0" borderId="122" xfId="0" applyNumberFormat="1" applyFont="1" applyBorder="1" applyAlignment="1">
      <alignment vertical="center"/>
    </xf>
    <xf numFmtId="0" fontId="0" fillId="0" borderId="122" xfId="0" applyBorder="1"/>
    <xf numFmtId="0" fontId="17" fillId="0" borderId="121" xfId="0" applyNumberFormat="1" applyFont="1" applyBorder="1" applyAlignment="1">
      <alignment vertical="center"/>
    </xf>
    <xf numFmtId="0" fontId="24" fillId="0" borderId="122" xfId="0" applyNumberFormat="1" applyFont="1" applyBorder="1" applyAlignment="1">
      <alignment vertical="center"/>
    </xf>
    <xf numFmtId="0" fontId="0" fillId="0" borderId="121" xfId="0" applyBorder="1"/>
    <xf numFmtId="0" fontId="10" fillId="0" borderId="121" xfId="0" applyNumberFormat="1" applyFont="1" applyBorder="1" applyAlignment="1">
      <alignment vertical="center"/>
    </xf>
    <xf numFmtId="0" fontId="5" fillId="0" borderId="121" xfId="0" applyNumberFormat="1" applyFont="1" applyBorder="1" applyAlignment="1">
      <alignment vertical="center"/>
    </xf>
    <xf numFmtId="0" fontId="5" fillId="0" borderId="122" xfId="0" applyNumberFormat="1" applyFont="1" applyBorder="1" applyAlignment="1">
      <alignment vertical="center"/>
    </xf>
    <xf numFmtId="0" fontId="5" fillId="0" borderId="121" xfId="0" applyFont="1" applyBorder="1"/>
    <xf numFmtId="0" fontId="24" fillId="0" borderId="122" xfId="0" applyNumberFormat="1" applyFont="1" applyBorder="1" applyAlignment="1">
      <alignment vertical="center" wrapText="1"/>
    </xf>
    <xf numFmtId="0" fontId="0" fillId="0" borderId="1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3" xfId="0" applyBorder="1"/>
    <xf numFmtId="0" fontId="0" fillId="0" borderId="124" xfId="0" applyBorder="1"/>
    <xf numFmtId="0" fontId="0" fillId="0" borderId="125" xfId="0" applyBorder="1"/>
    <xf numFmtId="3" fontId="5" fillId="3" borderId="23" xfId="5" applyNumberFormat="1" applyFont="1" applyFill="1" applyBorder="1" applyAlignment="1">
      <alignment vertical="top"/>
    </xf>
    <xf numFmtId="4" fontId="13" fillId="3" borderId="0" xfId="5" applyNumberFormat="1" applyFont="1" applyFill="1" applyBorder="1" applyAlignment="1">
      <alignment horizontal="right" vertical="top"/>
    </xf>
    <xf numFmtId="14" fontId="38" fillId="3" borderId="2" xfId="5" applyNumberFormat="1" applyFont="1" applyFill="1" applyBorder="1" applyAlignment="1">
      <alignment horizontal="right" vertical="top"/>
    </xf>
    <xf numFmtId="0" fontId="0" fillId="3" borderId="68" xfId="0" applyFill="1" applyBorder="1"/>
    <xf numFmtId="0" fontId="0" fillId="3" borderId="2" xfId="0" applyFill="1" applyBorder="1"/>
    <xf numFmtId="0" fontId="0" fillId="3" borderId="116" xfId="0" applyFill="1" applyBorder="1"/>
    <xf numFmtId="3" fontId="5" fillId="3" borderId="43" xfId="5" applyNumberFormat="1" applyFont="1" applyFill="1" applyBorder="1" applyAlignment="1">
      <alignment vertical="top"/>
    </xf>
    <xf numFmtId="0" fontId="0" fillId="0" borderId="131" xfId="0" applyBorder="1" applyAlignment="1">
      <alignment vertical="center"/>
    </xf>
    <xf numFmtId="0" fontId="13" fillId="0" borderId="132" xfId="0" applyNumberFormat="1" applyFont="1" applyBorder="1" applyAlignment="1">
      <alignment vertical="center"/>
    </xf>
    <xf numFmtId="0" fontId="13" fillId="0" borderId="103" xfId="0" applyNumberFormat="1" applyFont="1" applyBorder="1" applyAlignment="1">
      <alignment vertical="center"/>
    </xf>
    <xf numFmtId="0" fontId="13" fillId="0" borderId="133" xfId="0" applyNumberFormat="1" applyFont="1" applyBorder="1" applyAlignment="1">
      <alignment vertical="center"/>
    </xf>
    <xf numFmtId="0" fontId="0" fillId="0" borderId="134" xfId="0" applyBorder="1" applyAlignment="1">
      <alignment vertical="center"/>
    </xf>
    <xf numFmtId="0" fontId="0" fillId="0" borderId="135" xfId="0" applyBorder="1" applyAlignment="1">
      <alignment vertical="center"/>
    </xf>
    <xf numFmtId="0" fontId="0" fillId="0" borderId="136" xfId="0" applyBorder="1" applyAlignment="1">
      <alignment horizontal="center" vertical="center"/>
    </xf>
    <xf numFmtId="0" fontId="0" fillId="0" borderId="138" xfId="0" applyBorder="1" applyAlignment="1">
      <alignment vertical="center"/>
    </xf>
    <xf numFmtId="0" fontId="0" fillId="0" borderId="139" xfId="0" applyBorder="1" applyAlignment="1">
      <alignment horizontal="center" vertical="center"/>
    </xf>
    <xf numFmtId="0" fontId="13" fillId="0" borderId="138" xfId="0" applyNumberFormat="1" applyFont="1" applyBorder="1" applyAlignment="1">
      <alignment vertical="center"/>
    </xf>
    <xf numFmtId="0" fontId="13" fillId="0" borderId="139" xfId="0" applyNumberFormat="1" applyFont="1" applyBorder="1" applyAlignment="1">
      <alignment vertical="center"/>
    </xf>
    <xf numFmtId="0" fontId="2" fillId="0" borderId="121" xfId="0" applyFont="1" applyBorder="1" applyAlignment="1">
      <alignment vertical="center"/>
    </xf>
    <xf numFmtId="0" fontId="2" fillId="0" borderId="121" xfId="0" applyFont="1" applyBorder="1"/>
    <xf numFmtId="0" fontId="17" fillId="0" borderId="137" xfId="0" applyFont="1" applyBorder="1" applyAlignment="1">
      <alignment vertical="center"/>
    </xf>
    <xf numFmtId="0" fontId="17" fillId="0" borderId="137" xfId="0" applyNumberFormat="1" applyFont="1" applyBorder="1" applyAlignment="1">
      <alignment vertical="center"/>
    </xf>
    <xf numFmtId="0" fontId="24" fillId="3" borderId="0" xfId="0" applyFont="1" applyFill="1" applyBorder="1"/>
    <xf numFmtId="0" fontId="2" fillId="3" borderId="49" xfId="0" applyFont="1" applyFill="1" applyBorder="1"/>
    <xf numFmtId="0" fontId="13" fillId="3" borderId="140" xfId="0" applyNumberFormat="1" applyFont="1" applyFill="1" applyBorder="1" applyAlignment="1">
      <alignment vertical="center"/>
    </xf>
    <xf numFmtId="0" fontId="13" fillId="3" borderId="141" xfId="0" applyNumberFormat="1" applyFont="1" applyFill="1" applyBorder="1" applyAlignment="1">
      <alignment vertical="center"/>
    </xf>
    <xf numFmtId="0" fontId="13" fillId="3" borderId="142" xfId="0" applyNumberFormat="1" applyFont="1" applyFill="1" applyBorder="1" applyAlignment="1">
      <alignment vertical="center"/>
    </xf>
    <xf numFmtId="0" fontId="13" fillId="3" borderId="97" xfId="0" applyNumberFormat="1" applyFont="1" applyFill="1" applyBorder="1" applyAlignment="1">
      <alignment vertical="center"/>
    </xf>
    <xf numFmtId="0" fontId="13" fillId="3" borderId="143" xfId="0" applyNumberFormat="1" applyFont="1" applyFill="1" applyBorder="1" applyAlignment="1">
      <alignment vertical="center"/>
    </xf>
    <xf numFmtId="0" fontId="2" fillId="3" borderId="142" xfId="0" applyFont="1" applyFill="1" applyBorder="1" applyAlignment="1">
      <alignment vertical="center"/>
    </xf>
    <xf numFmtId="0" fontId="10" fillId="3" borderId="97" xfId="0" applyNumberFormat="1" applyFont="1" applyFill="1" applyBorder="1" applyAlignment="1">
      <alignment vertical="center"/>
    </xf>
    <xf numFmtId="166" fontId="24" fillId="3" borderId="97" xfId="2" applyFont="1" applyFill="1" applyBorder="1" applyAlignment="1">
      <alignment vertical="center"/>
    </xf>
    <xf numFmtId="0" fontId="10" fillId="3" borderId="97" xfId="0" applyNumberFormat="1" applyFont="1" applyFill="1" applyBorder="1" applyAlignment="1">
      <alignment horizontal="right" vertical="center"/>
    </xf>
    <xf numFmtId="0" fontId="2" fillId="3" borderId="97" xfId="0" applyNumberFormat="1" applyFont="1" applyFill="1" applyBorder="1" applyAlignment="1">
      <alignment horizontal="left" vertical="center"/>
    </xf>
    <xf numFmtId="0" fontId="10" fillId="3" borderId="143" xfId="0" applyNumberFormat="1" applyFont="1" applyFill="1" applyBorder="1" applyAlignment="1">
      <alignment vertical="center"/>
    </xf>
    <xf numFmtId="0" fontId="18" fillId="3" borderId="142" xfId="0" applyNumberFormat="1" applyFont="1" applyFill="1" applyBorder="1" applyAlignment="1">
      <alignment vertical="center"/>
    </xf>
    <xf numFmtId="0" fontId="0" fillId="3" borderId="97" xfId="0" applyFill="1" applyBorder="1" applyAlignment="1">
      <alignment vertical="center"/>
    </xf>
    <xf numFmtId="0" fontId="23" fillId="3" borderId="97" xfId="0" applyNumberFormat="1" applyFont="1" applyFill="1" applyBorder="1" applyAlignment="1">
      <alignment vertical="center"/>
    </xf>
    <xf numFmtId="0" fontId="0" fillId="3" borderId="97" xfId="0" applyFill="1" applyBorder="1"/>
    <xf numFmtId="0" fontId="24" fillId="3" borderId="97" xfId="0" applyNumberFormat="1" applyFont="1" applyFill="1" applyBorder="1" applyAlignment="1">
      <alignment vertical="center"/>
    </xf>
    <xf numFmtId="0" fontId="0" fillId="3" borderId="143" xfId="0" applyFill="1" applyBorder="1"/>
    <xf numFmtId="0" fontId="0" fillId="3" borderId="48" xfId="0" applyFill="1" applyBorder="1"/>
    <xf numFmtId="0" fontId="24" fillId="3" borderId="142" xfId="0" applyNumberFormat="1" applyFont="1" applyFill="1" applyBorder="1" applyAlignment="1">
      <alignment vertical="center"/>
    </xf>
    <xf numFmtId="2" fontId="24" fillId="3" borderId="97" xfId="0" applyNumberFormat="1" applyFont="1" applyFill="1" applyBorder="1" applyAlignment="1">
      <alignment horizontal="center" vertical="center"/>
    </xf>
    <xf numFmtId="0" fontId="24" fillId="3" borderId="97" xfId="0" applyNumberFormat="1" applyFont="1" applyFill="1" applyBorder="1" applyAlignment="1">
      <alignment horizontal="center" vertical="center"/>
    </xf>
    <xf numFmtId="169" fontId="24" fillId="3" borderId="97" xfId="0" applyNumberFormat="1" applyFont="1" applyFill="1" applyBorder="1" applyAlignment="1">
      <alignment horizontal="center" vertical="center"/>
    </xf>
    <xf numFmtId="0" fontId="24" fillId="3" borderId="143" xfId="0" applyNumberFormat="1" applyFont="1" applyFill="1" applyBorder="1" applyAlignment="1">
      <alignment vertical="center"/>
    </xf>
    <xf numFmtId="0" fontId="2" fillId="3" borderId="142" xfId="0" applyNumberFormat="1" applyFont="1" applyFill="1" applyBorder="1" applyAlignment="1">
      <alignment vertical="center"/>
    </xf>
    <xf numFmtId="0" fontId="2" fillId="3" borderId="97" xfId="0" applyNumberFormat="1" applyFont="1" applyFill="1" applyBorder="1" applyAlignment="1">
      <alignment vertical="center"/>
    </xf>
    <xf numFmtId="0" fontId="30" fillId="3" borderId="97" xfId="0" applyNumberFormat="1" applyFont="1" applyFill="1" applyBorder="1" applyAlignment="1">
      <alignment vertical="center"/>
    </xf>
    <xf numFmtId="0" fontId="2" fillId="3" borderId="143" xfId="0" applyNumberFormat="1" applyFont="1" applyFill="1" applyBorder="1" applyAlignment="1">
      <alignment vertical="center"/>
    </xf>
    <xf numFmtId="2" fontId="2" fillId="3" borderId="97" xfId="0" applyNumberFormat="1" applyFont="1" applyFill="1" applyBorder="1" applyAlignment="1">
      <alignment horizontal="center" vertical="center"/>
    </xf>
    <xf numFmtId="0" fontId="2" fillId="3" borderId="97" xfId="0" applyNumberFormat="1" applyFont="1" applyFill="1" applyBorder="1" applyAlignment="1">
      <alignment horizontal="center" vertical="center"/>
    </xf>
    <xf numFmtId="169" fontId="2" fillId="3" borderId="97" xfId="0" applyNumberFormat="1" applyFont="1" applyFill="1" applyBorder="1" applyAlignment="1">
      <alignment horizontal="center" vertical="center"/>
    </xf>
    <xf numFmtId="0" fontId="2" fillId="3" borderId="97" xfId="0" applyFont="1" applyFill="1" applyBorder="1"/>
    <xf numFmtId="0" fontId="13" fillId="3" borderId="145" xfId="0" applyNumberFormat="1" applyFont="1" applyFill="1" applyBorder="1" applyAlignment="1">
      <alignment vertical="center"/>
    </xf>
    <xf numFmtId="0" fontId="13" fillId="3" borderId="117" xfId="0" applyNumberFormat="1" applyFont="1" applyFill="1" applyBorder="1" applyAlignment="1">
      <alignment vertical="center"/>
    </xf>
    <xf numFmtId="0" fontId="13" fillId="3" borderId="146" xfId="0" applyNumberFormat="1" applyFont="1" applyFill="1" applyBorder="1" applyAlignment="1">
      <alignment vertical="center"/>
    </xf>
    <xf numFmtId="0" fontId="13" fillId="3" borderId="147" xfId="0" applyNumberFormat="1" applyFont="1" applyFill="1" applyBorder="1" applyAlignment="1">
      <alignment vertical="center"/>
    </xf>
    <xf numFmtId="0" fontId="13" fillId="3" borderId="7" xfId="0" applyNumberFormat="1" applyFont="1" applyFill="1" applyBorder="1" applyAlignment="1">
      <alignment vertical="center"/>
    </xf>
    <xf numFmtId="0" fontId="13" fillId="3" borderId="148" xfId="0" applyNumberFormat="1" applyFont="1" applyFill="1" applyBorder="1" applyAlignment="1">
      <alignment vertical="center"/>
    </xf>
    <xf numFmtId="10" fontId="7" fillId="5" borderId="97" xfId="3" applyNumberFormat="1" applyFont="1" applyFill="1" applyBorder="1" applyAlignment="1">
      <alignment vertical="center"/>
    </xf>
    <xf numFmtId="0" fontId="17" fillId="0" borderId="150" xfId="0" applyNumberFormat="1" applyFont="1" applyBorder="1" applyAlignment="1">
      <alignment vertical="center"/>
    </xf>
    <xf numFmtId="0" fontId="13" fillId="3" borderId="149" xfId="0" applyNumberFormat="1" applyFont="1" applyFill="1" applyBorder="1" applyAlignment="1">
      <alignment vertical="center"/>
    </xf>
    <xf numFmtId="0" fontId="0" fillId="3" borderId="41" xfId="0" applyFill="1" applyBorder="1"/>
    <xf numFmtId="0" fontId="2" fillId="3" borderId="38" xfId="5" applyFont="1" applyFill="1" applyBorder="1" applyAlignment="1"/>
    <xf numFmtId="4" fontId="2" fillId="3" borderId="114" xfId="5" applyNumberFormat="1" applyFont="1" applyFill="1" applyBorder="1" applyAlignment="1"/>
    <xf numFmtId="4" fontId="2" fillId="3" borderId="23" xfId="5" applyNumberFormat="1" applyFont="1" applyFill="1" applyBorder="1" applyAlignment="1"/>
    <xf numFmtId="4" fontId="2" fillId="3" borderId="2" xfId="5" applyNumberFormat="1" applyFont="1" applyFill="1" applyBorder="1" applyAlignment="1"/>
    <xf numFmtId="0" fontId="2" fillId="3" borderId="24" xfId="0" applyFont="1" applyFill="1" applyBorder="1"/>
    <xf numFmtId="0" fontId="2" fillId="3" borderId="36" xfId="5" applyFont="1" applyFill="1" applyBorder="1" applyAlignment="1"/>
    <xf numFmtId="4" fontId="2" fillId="3" borderId="49" xfId="5" applyNumberFormat="1" applyFont="1" applyFill="1" applyBorder="1" applyAlignment="1"/>
    <xf numFmtId="0" fontId="2" fillId="3" borderId="33" xfId="0" applyFont="1" applyFill="1" applyBorder="1"/>
    <xf numFmtId="4" fontId="13" fillId="3" borderId="151" xfId="5" applyNumberFormat="1" applyFont="1" applyFill="1" applyBorder="1" applyAlignment="1"/>
    <xf numFmtId="4" fontId="13" fillId="3" borderId="28" xfId="5" applyNumberFormat="1" applyFont="1" applyFill="1" applyBorder="1" applyAlignment="1">
      <alignment horizontal="left"/>
    </xf>
    <xf numFmtId="4" fontId="13" fillId="3" borderId="28" xfId="5" applyNumberFormat="1" applyFont="1" applyFill="1" applyBorder="1" applyAlignment="1">
      <alignment horizontal="center"/>
    </xf>
    <xf numFmtId="2" fontId="13" fillId="3" borderId="28" xfId="5" applyNumberFormat="1" applyFont="1" applyFill="1" applyBorder="1" applyAlignment="1">
      <alignment horizontal="center"/>
    </xf>
    <xf numFmtId="43" fontId="38" fillId="3" borderId="28" xfId="1" applyNumberFormat="1" applyFont="1" applyFill="1" applyBorder="1" applyAlignment="1">
      <alignment horizontal="right"/>
    </xf>
    <xf numFmtId="43" fontId="13" fillId="3" borderId="28" xfId="5" applyNumberFormat="1" applyFont="1" applyFill="1" applyBorder="1" applyAlignment="1"/>
    <xf numFmtId="0" fontId="0" fillId="3" borderId="28" xfId="0" applyFill="1" applyBorder="1"/>
    <xf numFmtId="164" fontId="20" fillId="0" borderId="0" xfId="1" applyFont="1" applyBorder="1"/>
    <xf numFmtId="164" fontId="20" fillId="3" borderId="0" xfId="1" applyFont="1" applyFill="1" applyBorder="1"/>
    <xf numFmtId="164" fontId="20" fillId="3" borderId="67" xfId="1" applyFont="1" applyFill="1" applyBorder="1"/>
    <xf numFmtId="2" fontId="24" fillId="5" borderId="0" xfId="0" applyNumberFormat="1" applyFont="1" applyFill="1" applyBorder="1"/>
    <xf numFmtId="168" fontId="2" fillId="5" borderId="97" xfId="1" applyNumberFormat="1" applyFont="1" applyFill="1" applyBorder="1" applyAlignment="1">
      <alignment horizontal="right"/>
    </xf>
    <xf numFmtId="164" fontId="20" fillId="3" borderId="154" xfId="1" applyFont="1" applyFill="1" applyBorder="1"/>
    <xf numFmtId="164" fontId="20" fillId="3" borderId="155" xfId="1" applyFont="1" applyFill="1" applyBorder="1"/>
    <xf numFmtId="1" fontId="6" fillId="5" borderId="96" xfId="0" applyNumberFormat="1" applyFont="1" applyFill="1" applyBorder="1" applyAlignment="1">
      <alignment horizontal="right" vertical="center"/>
    </xf>
    <xf numFmtId="0" fontId="24" fillId="0" borderId="102" xfId="0" applyNumberFormat="1" applyFont="1" applyBorder="1" applyAlignment="1">
      <alignment vertical="center"/>
    </xf>
    <xf numFmtId="0" fontId="2" fillId="0" borderId="102" xfId="0" applyFont="1" applyBorder="1"/>
    <xf numFmtId="0" fontId="10" fillId="0" borderId="103" xfId="0" applyNumberFormat="1" applyFont="1" applyBorder="1" applyAlignment="1">
      <alignment vertical="center"/>
    </xf>
    <xf numFmtId="0" fontId="24" fillId="0" borderId="156" xfId="0" applyNumberFormat="1" applyFont="1" applyBorder="1" applyAlignment="1">
      <alignment vertical="center"/>
    </xf>
    <xf numFmtId="0" fontId="2" fillId="0" borderId="156" xfId="0" applyFont="1" applyBorder="1"/>
    <xf numFmtId="0" fontId="0" fillId="0" borderId="101" xfId="0" applyBorder="1" applyAlignment="1">
      <alignment vertical="center"/>
    </xf>
    <xf numFmtId="0" fontId="0" fillId="0" borderId="102" xfId="0" applyBorder="1"/>
    <xf numFmtId="0" fontId="2" fillId="0" borderId="100" xfId="0" applyFont="1" applyBorder="1" applyAlignment="1">
      <alignment vertical="center"/>
    </xf>
    <xf numFmtId="172" fontId="0" fillId="5" borderId="101" xfId="0" applyNumberFormat="1" applyFill="1" applyBorder="1" applyAlignment="1">
      <alignment horizontal="center" vertical="center"/>
    </xf>
    <xf numFmtId="0" fontId="13" fillId="5" borderId="157" xfId="0" quotePrefix="1" applyNumberFormat="1" applyFont="1" applyFill="1" applyBorder="1" applyAlignment="1">
      <alignment horizontal="center" vertical="center"/>
    </xf>
    <xf numFmtId="171" fontId="2" fillId="5" borderId="161" xfId="0" applyNumberFormat="1" applyFont="1" applyFill="1" applyBorder="1" applyAlignment="1">
      <alignment horizontal="center" vertical="center"/>
    </xf>
    <xf numFmtId="0" fontId="2" fillId="0" borderId="93" xfId="0" applyNumberFormat="1" applyFont="1" applyBorder="1" applyAlignment="1">
      <alignment vertical="center"/>
    </xf>
    <xf numFmtId="0" fontId="2" fillId="5" borderId="159" xfId="0" applyFont="1" applyFill="1" applyBorder="1" applyAlignment="1">
      <alignment vertical="center"/>
    </xf>
    <xf numFmtId="0" fontId="0" fillId="5" borderId="157" xfId="0" applyFill="1" applyBorder="1" applyAlignment="1">
      <alignment horizontal="center" vertical="center"/>
    </xf>
    <xf numFmtId="172" fontId="2" fillId="5" borderId="93" xfId="0" applyNumberFormat="1" applyFont="1" applyFill="1" applyBorder="1" applyAlignment="1">
      <alignment horizontal="center" vertical="center"/>
    </xf>
    <xf numFmtId="0" fontId="2" fillId="5" borderId="158" xfId="0" applyFont="1" applyFill="1" applyBorder="1" applyAlignment="1">
      <alignment horizontal="center" vertical="center"/>
    </xf>
    <xf numFmtId="0" fontId="0" fillId="5" borderId="160" xfId="0" applyFill="1" applyBorder="1" applyAlignment="1">
      <alignment vertical="center"/>
    </xf>
    <xf numFmtId="0" fontId="0" fillId="5" borderId="157" xfId="0" applyFill="1" applyBorder="1" applyAlignment="1">
      <alignment vertical="center"/>
    </xf>
    <xf numFmtId="4" fontId="2" fillId="5" borderId="157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/>
    </xf>
    <xf numFmtId="2" fontId="2" fillId="5" borderId="30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left"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6" fillId="3" borderId="164" xfId="0" applyFont="1" applyFill="1" applyBorder="1"/>
    <xf numFmtId="0" fontId="6" fillId="3" borderId="164" xfId="0" applyFont="1" applyFill="1" applyBorder="1" applyAlignment="1">
      <alignment horizontal="center"/>
    </xf>
    <xf numFmtId="0" fontId="6" fillId="3" borderId="164" xfId="0" applyFont="1" applyFill="1" applyBorder="1" applyAlignment="1">
      <alignment horizontal="left"/>
    </xf>
    <xf numFmtId="0" fontId="46" fillId="3" borderId="3" xfId="0" applyFont="1" applyFill="1" applyBorder="1" applyAlignment="1"/>
    <xf numFmtId="0" fontId="46" fillId="3" borderId="0" xfId="0" applyFont="1" applyFill="1" applyBorder="1" applyAlignment="1"/>
    <xf numFmtId="9" fontId="46" fillId="3" borderId="3" xfId="3" applyFont="1" applyFill="1" applyBorder="1" applyAlignment="1">
      <alignment vertical="center"/>
    </xf>
    <xf numFmtId="9" fontId="46" fillId="3" borderId="0" xfId="3" applyFont="1" applyFill="1" applyBorder="1" applyAlignment="1">
      <alignment vertical="center"/>
    </xf>
    <xf numFmtId="176" fontId="5" fillId="3" borderId="0" xfId="3" quotePrefix="1" applyNumberFormat="1" applyFont="1" applyFill="1" applyBorder="1" applyAlignment="1">
      <alignment horizontal="left" vertical="center"/>
    </xf>
    <xf numFmtId="176" fontId="6" fillId="3" borderId="19" xfId="3" quotePrefix="1" applyNumberFormat="1" applyFont="1" applyFill="1" applyBorder="1" applyAlignment="1">
      <alignment horizontal="left" vertical="center"/>
    </xf>
    <xf numFmtId="176" fontId="5" fillId="3" borderId="0" xfId="3" applyNumberFormat="1" applyFont="1" applyFill="1" applyBorder="1" applyAlignment="1">
      <alignment horizontal="left" vertical="center"/>
    </xf>
    <xf numFmtId="176" fontId="5" fillId="3" borderId="19" xfId="3" quotePrefix="1" applyNumberFormat="1" applyFont="1" applyFill="1" applyBorder="1" applyAlignment="1">
      <alignment horizontal="left" vertical="center"/>
    </xf>
    <xf numFmtId="176" fontId="5" fillId="3" borderId="19" xfId="3" applyNumberFormat="1" applyFont="1" applyFill="1" applyBorder="1" applyAlignment="1">
      <alignment horizontal="right" vertical="center"/>
    </xf>
    <xf numFmtId="176" fontId="6" fillId="3" borderId="0" xfId="3" quotePrefix="1" applyNumberFormat="1" applyFont="1" applyFill="1" applyBorder="1" applyAlignment="1">
      <alignment horizontal="left" vertical="center"/>
    </xf>
    <xf numFmtId="14" fontId="13" fillId="3" borderId="68" xfId="5" applyNumberFormat="1" applyFont="1" applyFill="1" applyBorder="1" applyAlignment="1">
      <alignment vertical="top"/>
    </xf>
    <xf numFmtId="14" fontId="13" fillId="3" borderId="2" xfId="5" applyNumberFormat="1" applyFont="1" applyFill="1" applyBorder="1" applyAlignment="1">
      <alignment vertical="top"/>
    </xf>
    <xf numFmtId="14" fontId="13" fillId="3" borderId="69" xfId="5" applyNumberFormat="1" applyFont="1" applyFill="1" applyBorder="1" applyAlignment="1">
      <alignment horizontal="left" vertical="top"/>
    </xf>
    <xf numFmtId="14" fontId="13" fillId="3" borderId="43" xfId="5" applyNumberFormat="1" applyFont="1" applyFill="1" applyBorder="1" applyAlignment="1">
      <alignment horizontal="left" vertical="top"/>
    </xf>
    <xf numFmtId="0" fontId="20" fillId="6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4" fontId="13" fillId="3" borderId="2" xfId="0" applyNumberFormat="1" applyFont="1" applyFill="1" applyBorder="1" applyAlignment="1">
      <alignment horizontal="right"/>
    </xf>
    <xf numFmtId="173" fontId="13" fillId="3" borderId="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/>
    <xf numFmtId="4" fontId="13" fillId="3" borderId="0" xfId="0" applyNumberFormat="1" applyFont="1" applyFill="1" applyBorder="1"/>
    <xf numFmtId="4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4" fontId="13" fillId="3" borderId="114" xfId="0" applyNumberFormat="1" applyFont="1" applyFill="1" applyBorder="1"/>
    <xf numFmtId="4" fontId="13" fillId="3" borderId="23" xfId="0" applyNumberFormat="1" applyFont="1" applyFill="1" applyBorder="1"/>
    <xf numFmtId="0" fontId="13" fillId="3" borderId="2" xfId="0" applyFont="1" applyFill="1" applyBorder="1"/>
    <xf numFmtId="4" fontId="13" fillId="3" borderId="79" xfId="0" applyNumberFormat="1" applyFont="1" applyFill="1" applyBorder="1"/>
    <xf numFmtId="4" fontId="13" fillId="3" borderId="24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4" fontId="6" fillId="3" borderId="52" xfId="0" applyNumberFormat="1" applyFont="1" applyFill="1" applyBorder="1" applyAlignment="1">
      <alignment horizontal="right"/>
    </xf>
    <xf numFmtId="4" fontId="24" fillId="3" borderId="10" xfId="0" applyNumberFormat="1" applyFont="1" applyFill="1" applyBorder="1" applyAlignment="1">
      <alignment horizontal="right"/>
    </xf>
    <xf numFmtId="4" fontId="2" fillId="3" borderId="10" xfId="0" quotePrefix="1" applyNumberFormat="1" applyFont="1" applyFill="1" applyBorder="1"/>
    <xf numFmtId="14" fontId="13" fillId="3" borderId="2" xfId="5" applyNumberFormat="1" applyFont="1" applyFill="1" applyBorder="1" applyAlignment="1">
      <alignment horizontal="center" vertical="top"/>
    </xf>
    <xf numFmtId="14" fontId="13" fillId="3" borderId="68" xfId="5" applyNumberFormat="1" applyFont="1" applyFill="1" applyBorder="1" applyAlignment="1">
      <alignment horizontal="center" vertical="top"/>
    </xf>
    <xf numFmtId="2" fontId="13" fillId="3" borderId="23" xfId="0" applyNumberFormat="1" applyFont="1" applyFill="1" applyBorder="1" applyAlignment="1"/>
    <xf numFmtId="2" fontId="13" fillId="3" borderId="2" xfId="0" applyNumberFormat="1" applyFont="1" applyFill="1" applyBorder="1" applyAlignment="1"/>
    <xf numFmtId="0" fontId="2" fillId="5" borderId="157" xfId="0" quotePrefix="1" applyFont="1" applyFill="1" applyBorder="1" applyAlignment="1">
      <alignment horizontal="center" vertical="center"/>
    </xf>
    <xf numFmtId="177" fontId="2" fillId="5" borderId="157" xfId="0" applyNumberFormat="1" applyFont="1" applyFill="1" applyBorder="1" applyAlignment="1">
      <alignment horizontal="center" vertical="center"/>
    </xf>
    <xf numFmtId="1" fontId="2" fillId="5" borderId="160" xfId="0" applyNumberFormat="1" applyFont="1" applyFill="1" applyBorder="1" applyAlignment="1">
      <alignment vertical="center"/>
    </xf>
    <xf numFmtId="178" fontId="2" fillId="5" borderId="157" xfId="0" applyNumberFormat="1" applyFont="1" applyFill="1" applyBorder="1" applyAlignment="1">
      <alignment vertical="center"/>
    </xf>
    <xf numFmtId="0" fontId="20" fillId="0" borderId="0" xfId="4" applyFont="1"/>
    <xf numFmtId="0" fontId="2" fillId="0" borderId="0" xfId="4"/>
    <xf numFmtId="0" fontId="20" fillId="3" borderId="0" xfId="4" applyFont="1" applyFill="1"/>
    <xf numFmtId="0" fontId="5" fillId="0" borderId="0" xfId="4" applyFont="1"/>
    <xf numFmtId="0" fontId="20" fillId="0" borderId="0" xfId="4" applyFont="1" applyAlignment="1">
      <alignment horizontal="right"/>
    </xf>
    <xf numFmtId="0" fontId="20" fillId="0" borderId="0" xfId="4" applyFont="1" applyFill="1"/>
    <xf numFmtId="0" fontId="2" fillId="0" borderId="0" xfId="4" applyFill="1"/>
    <xf numFmtId="0" fontId="20" fillId="3" borderId="37" xfId="4" applyFont="1" applyFill="1" applyBorder="1"/>
    <xf numFmtId="0" fontId="20" fillId="3" borderId="34" xfId="4" applyFont="1" applyFill="1" applyBorder="1"/>
    <xf numFmtId="0" fontId="5" fillId="3" borderId="34" xfId="4" applyFont="1" applyFill="1" applyBorder="1"/>
    <xf numFmtId="0" fontId="20" fillId="3" borderId="34" xfId="4" applyFont="1" applyFill="1" applyBorder="1" applyAlignment="1">
      <alignment horizontal="right"/>
    </xf>
    <xf numFmtId="0" fontId="20" fillId="3" borderId="39" xfId="4" applyFont="1" applyFill="1" applyBorder="1"/>
    <xf numFmtId="0" fontId="20" fillId="3" borderId="36" xfId="4" applyFont="1" applyFill="1" applyBorder="1"/>
    <xf numFmtId="0" fontId="20" fillId="3" borderId="70" xfId="4" applyFont="1" applyFill="1" applyBorder="1"/>
    <xf numFmtId="0" fontId="20" fillId="3" borderId="67" xfId="4" applyFont="1" applyFill="1" applyBorder="1"/>
    <xf numFmtId="0" fontId="20" fillId="3" borderId="66" xfId="4" applyFont="1" applyFill="1" applyBorder="1"/>
    <xf numFmtId="0" fontId="20" fillId="3" borderId="38" xfId="4" applyFont="1" applyFill="1" applyBorder="1"/>
    <xf numFmtId="0" fontId="20" fillId="3" borderId="59" xfId="4" applyFont="1" applyFill="1" applyBorder="1"/>
    <xf numFmtId="0" fontId="20" fillId="3" borderId="0" xfId="4" applyFont="1" applyFill="1" applyBorder="1"/>
    <xf numFmtId="0" fontId="20" fillId="3" borderId="48" xfId="4" applyFont="1" applyFill="1" applyBorder="1"/>
    <xf numFmtId="0" fontId="20" fillId="3" borderId="0" xfId="4" applyFont="1" applyFill="1" applyBorder="1" applyAlignment="1">
      <alignment horizontal="left" indent="1"/>
    </xf>
    <xf numFmtId="0" fontId="20" fillId="3" borderId="48" xfId="4" applyFont="1" applyFill="1" applyBorder="1" applyAlignment="1">
      <alignment horizontal="left" indent="1"/>
    </xf>
    <xf numFmtId="4" fontId="6" fillId="3" borderId="0" xfId="4" applyNumberFormat="1" applyFont="1" applyFill="1" applyBorder="1" applyAlignment="1">
      <alignment horizontal="left"/>
    </xf>
    <xf numFmtId="0" fontId="20" fillId="3" borderId="36" xfId="4" applyFont="1" applyFill="1" applyBorder="1" applyAlignment="1">
      <alignment vertical="top" wrapText="1"/>
    </xf>
    <xf numFmtId="0" fontId="5" fillId="3" borderId="0" xfId="4" applyFont="1" applyFill="1" applyBorder="1"/>
    <xf numFmtId="0" fontId="20" fillId="3" borderId="0" xfId="4" applyFont="1" applyFill="1" applyBorder="1" applyAlignment="1">
      <alignment horizontal="left"/>
    </xf>
    <xf numFmtId="0" fontId="15" fillId="4" borderId="0" xfId="4" applyFont="1" applyFill="1" applyBorder="1" applyAlignment="1">
      <alignment horizontal="center"/>
    </xf>
    <xf numFmtId="0" fontId="20" fillId="3" borderId="0" xfId="4" applyFont="1" applyFill="1" applyBorder="1" applyAlignment="1">
      <alignment horizontal="right"/>
    </xf>
    <xf numFmtId="0" fontId="17" fillId="3" borderId="0" xfId="4" applyFont="1" applyFill="1" applyBorder="1"/>
    <xf numFmtId="0" fontId="17" fillId="3" borderId="48" xfId="4" applyFont="1" applyFill="1" applyBorder="1"/>
    <xf numFmtId="0" fontId="2" fillId="3" borderId="0" xfId="4" applyFill="1" applyAlignment="1">
      <alignment vertical="center"/>
    </xf>
    <xf numFmtId="0" fontId="2" fillId="0" borderId="0" xfId="4" applyFill="1" applyAlignment="1">
      <alignment vertical="center"/>
    </xf>
    <xf numFmtId="0" fontId="13" fillId="3" borderId="36" xfId="4" applyNumberFormat="1" applyFont="1" applyFill="1" applyBorder="1" applyAlignment="1">
      <alignment vertical="center"/>
    </xf>
    <xf numFmtId="0" fontId="2" fillId="3" borderId="59" xfId="4" applyFill="1" applyBorder="1" applyAlignment="1">
      <alignment vertical="center"/>
    </xf>
    <xf numFmtId="0" fontId="2" fillId="3" borderId="0" xfId="4" applyFill="1" applyBorder="1" applyAlignment="1">
      <alignment vertical="center"/>
    </xf>
    <xf numFmtId="0" fontId="2" fillId="3" borderId="48" xfId="4" applyFill="1" applyBorder="1" applyAlignment="1">
      <alignment vertical="center"/>
    </xf>
    <xf numFmtId="0" fontId="2" fillId="3" borderId="38" xfId="4" applyFill="1" applyBorder="1" applyAlignment="1">
      <alignment vertical="center"/>
    </xf>
    <xf numFmtId="0" fontId="2" fillId="3" borderId="0" xfId="4" applyFont="1" applyFill="1" applyBorder="1" applyAlignment="1">
      <alignment vertical="center"/>
    </xf>
    <xf numFmtId="0" fontId="17" fillId="3" borderId="48" xfId="4" applyFont="1" applyFill="1" applyBorder="1" applyAlignment="1">
      <alignment vertical="center"/>
    </xf>
    <xf numFmtId="0" fontId="13" fillId="3" borderId="132" xfId="4" applyNumberFormat="1" applyFont="1" applyFill="1" applyBorder="1" applyAlignment="1">
      <alignment vertical="center"/>
    </xf>
    <xf numFmtId="0" fontId="2" fillId="3" borderId="136" xfId="4" applyFill="1" applyBorder="1" applyAlignment="1">
      <alignment vertical="center"/>
    </xf>
    <xf numFmtId="0" fontId="2" fillId="3" borderId="135" xfId="4" applyFill="1" applyBorder="1" applyAlignment="1">
      <alignment vertical="center"/>
    </xf>
    <xf numFmtId="0" fontId="2" fillId="3" borderId="153" xfId="4" applyFill="1" applyBorder="1" applyAlignment="1">
      <alignment vertical="center"/>
    </xf>
    <xf numFmtId="0" fontId="2" fillId="3" borderId="134" xfId="4" applyFill="1" applyBorder="1" applyAlignment="1">
      <alignment vertical="center"/>
    </xf>
    <xf numFmtId="0" fontId="5" fillId="0" borderId="0" xfId="4" applyFont="1" applyBorder="1"/>
    <xf numFmtId="0" fontId="2" fillId="3" borderId="38" xfId="4" applyFill="1" applyBorder="1"/>
    <xf numFmtId="0" fontId="5" fillId="0" borderId="2" xfId="4" applyFont="1" applyBorder="1"/>
    <xf numFmtId="0" fontId="5" fillId="3" borderId="30" xfId="4" applyFont="1" applyFill="1" applyBorder="1"/>
    <xf numFmtId="0" fontId="5" fillId="0" borderId="68" xfId="4" applyFont="1" applyBorder="1"/>
    <xf numFmtId="0" fontId="5" fillId="3" borderId="85" xfId="4" applyFont="1" applyFill="1" applyBorder="1"/>
    <xf numFmtId="0" fontId="20" fillId="3" borderId="35" xfId="4" applyFont="1" applyFill="1" applyBorder="1"/>
    <xf numFmtId="0" fontId="20" fillId="3" borderId="40" xfId="4" applyFont="1" applyFill="1" applyBorder="1"/>
    <xf numFmtId="0" fontId="5" fillId="3" borderId="40" xfId="4" applyFont="1" applyFill="1" applyBorder="1"/>
    <xf numFmtId="0" fontId="20" fillId="3" borderId="40" xfId="4" applyFont="1" applyFill="1" applyBorder="1" applyAlignment="1">
      <alignment horizontal="right"/>
    </xf>
    <xf numFmtId="0" fontId="20" fillId="3" borderId="41" xfId="4" applyFont="1" applyFill="1" applyBorder="1"/>
    <xf numFmtId="0" fontId="5" fillId="3" borderId="67" xfId="4" applyFont="1" applyFill="1" applyBorder="1"/>
    <xf numFmtId="0" fontId="20" fillId="3" borderId="67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center"/>
    </xf>
    <xf numFmtId="0" fontId="20" fillId="3" borderId="172" xfId="4" applyFont="1" applyFill="1" applyBorder="1" applyAlignment="1">
      <alignment horizontal="right"/>
    </xf>
    <xf numFmtId="0" fontId="20" fillId="0" borderId="177" xfId="4" applyFont="1" applyBorder="1"/>
    <xf numFmtId="0" fontId="17" fillId="3" borderId="168" xfId="4" applyFont="1" applyFill="1" applyBorder="1" applyAlignment="1">
      <alignment horizontal="center"/>
    </xf>
    <xf numFmtId="0" fontId="20" fillId="0" borderId="169" xfId="4" applyFont="1" applyBorder="1"/>
    <xf numFmtId="0" fontId="20" fillId="0" borderId="0" xfId="4" applyFont="1" applyBorder="1"/>
    <xf numFmtId="0" fontId="20" fillId="3" borderId="171" xfId="4" applyFont="1" applyFill="1" applyBorder="1" applyAlignment="1">
      <alignment horizontal="right"/>
    </xf>
    <xf numFmtId="0" fontId="20" fillId="0" borderId="176" xfId="4" applyFont="1" applyBorder="1"/>
    <xf numFmtId="0" fontId="20" fillId="3" borderId="167" xfId="4" applyFont="1" applyFill="1" applyBorder="1"/>
    <xf numFmtId="0" fontId="20" fillId="3" borderId="167" xfId="4" applyFont="1" applyFill="1" applyBorder="1" applyAlignment="1">
      <alignment horizontal="center"/>
    </xf>
    <xf numFmtId="0" fontId="20" fillId="3" borderId="170" xfId="4" applyFont="1" applyFill="1" applyBorder="1" applyAlignment="1">
      <alignment horizontal="right"/>
    </xf>
    <xf numFmtId="0" fontId="20" fillId="0" borderId="175" xfId="4" applyFont="1" applyBorder="1"/>
    <xf numFmtId="0" fontId="20" fillId="3" borderId="165" xfId="4" applyFont="1" applyFill="1" applyBorder="1" applyAlignment="1">
      <alignment horizontal="center"/>
    </xf>
    <xf numFmtId="10" fontId="39" fillId="3" borderId="0" xfId="4" applyNumberFormat="1" applyFont="1" applyFill="1" applyBorder="1" applyAlignment="1">
      <alignment horizontal="right" vertical="center"/>
    </xf>
    <xf numFmtId="0" fontId="39" fillId="3" borderId="0" xfId="4" applyNumberFormat="1" applyFont="1" applyFill="1" applyBorder="1" applyAlignment="1">
      <alignment vertical="center"/>
    </xf>
    <xf numFmtId="0" fontId="39" fillId="3" borderId="48" xfId="4" applyNumberFormat="1" applyFont="1" applyFill="1" applyBorder="1" applyAlignment="1">
      <alignment vertical="center"/>
    </xf>
    <xf numFmtId="0" fontId="39" fillId="3" borderId="173" xfId="4" applyNumberFormat="1" applyFont="1" applyFill="1" applyBorder="1" applyAlignment="1">
      <alignment vertical="center"/>
    </xf>
    <xf numFmtId="0" fontId="39" fillId="3" borderId="174" xfId="4" applyNumberFormat="1" applyFont="1" applyFill="1" applyBorder="1" applyAlignment="1">
      <alignment vertical="center"/>
    </xf>
    <xf numFmtId="0" fontId="39" fillId="3" borderId="11" xfId="4" applyNumberFormat="1" applyFont="1" applyFill="1" applyBorder="1" applyAlignment="1">
      <alignment vertical="center"/>
    </xf>
    <xf numFmtId="0" fontId="39" fillId="3" borderId="49" xfId="4" applyNumberFormat="1" applyFont="1" applyFill="1" applyBorder="1" applyAlignment="1">
      <alignment vertical="center"/>
    </xf>
    <xf numFmtId="0" fontId="5" fillId="3" borderId="0" xfId="4" applyFont="1" applyFill="1" applyBorder="1" applyAlignment="1">
      <alignment vertical="center"/>
    </xf>
    <xf numFmtId="0" fontId="20" fillId="3" borderId="0" xfId="4" applyFont="1" applyFill="1" applyBorder="1" applyAlignment="1">
      <alignment vertical="center"/>
    </xf>
    <xf numFmtId="0" fontId="20" fillId="3" borderId="48" xfId="4" applyFont="1" applyFill="1" applyBorder="1" applyAlignment="1">
      <alignment vertical="center"/>
    </xf>
    <xf numFmtId="10" fontId="42" fillId="3" borderId="0" xfId="4" applyNumberFormat="1" applyFont="1" applyFill="1" applyBorder="1" applyAlignment="1">
      <alignment vertical="center"/>
    </xf>
    <xf numFmtId="0" fontId="20" fillId="3" borderId="11" xfId="4" applyFont="1" applyFill="1" applyBorder="1" applyAlignment="1">
      <alignment vertical="center"/>
    </xf>
    <xf numFmtId="0" fontId="20" fillId="3" borderId="49" xfId="4" applyFont="1" applyFill="1" applyBorder="1" applyAlignment="1">
      <alignment vertical="center"/>
    </xf>
    <xf numFmtId="0" fontId="20" fillId="3" borderId="0" xfId="4" applyFont="1" applyFill="1" applyBorder="1" applyAlignment="1">
      <alignment vertical="top"/>
    </xf>
    <xf numFmtId="0" fontId="20" fillId="3" borderId="48" xfId="4" applyFont="1" applyFill="1" applyBorder="1" applyAlignment="1">
      <alignment vertical="top"/>
    </xf>
    <xf numFmtId="0" fontId="20" fillId="0" borderId="0" xfId="4" applyFont="1" applyBorder="1" applyAlignment="1">
      <alignment horizontal="right"/>
    </xf>
    <xf numFmtId="0" fontId="2" fillId="3" borderId="0" xfId="4" applyFont="1" applyFill="1" applyAlignment="1">
      <alignment horizontal="left" vertical="top"/>
    </xf>
    <xf numFmtId="0" fontId="2" fillId="3" borderId="36" xfId="4" applyNumberFormat="1" applyFont="1" applyFill="1" applyBorder="1" applyAlignment="1">
      <alignment horizontal="left" vertical="top"/>
    </xf>
    <xf numFmtId="0" fontId="2" fillId="3" borderId="59" xfId="4" applyFont="1" applyFill="1" applyBorder="1" applyAlignment="1">
      <alignment horizontal="left" vertical="top"/>
    </xf>
    <xf numFmtId="0" fontId="2" fillId="3" borderId="0" xfId="4" applyFont="1" applyFill="1" applyBorder="1" applyAlignment="1">
      <alignment horizontal="left" vertical="top"/>
    </xf>
    <xf numFmtId="0" fontId="2" fillId="3" borderId="48" xfId="4" applyFont="1" applyFill="1" applyBorder="1" applyAlignment="1">
      <alignment horizontal="left" vertical="top"/>
    </xf>
    <xf numFmtId="0" fontId="2" fillId="3" borderId="38" xfId="4" applyFont="1" applyFill="1" applyBorder="1" applyAlignment="1">
      <alignment horizontal="left" vertical="top"/>
    </xf>
    <xf numFmtId="0" fontId="13" fillId="3" borderId="0" xfId="4" applyNumberFormat="1" applyFont="1" applyFill="1" applyAlignment="1">
      <alignment vertical="center"/>
    </xf>
    <xf numFmtId="0" fontId="20" fillId="3" borderId="0" xfId="4" applyFont="1" applyFill="1" applyBorder="1" applyAlignment="1">
      <alignment horizontal="right"/>
    </xf>
    <xf numFmtId="4" fontId="8" fillId="2" borderId="42" xfId="0" applyNumberFormat="1" applyFont="1" applyFill="1" applyBorder="1" applyAlignment="1">
      <alignment horizontal="center"/>
    </xf>
    <xf numFmtId="0" fontId="2" fillId="3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center" vertical="center"/>
    </xf>
    <xf numFmtId="2" fontId="20" fillId="0" borderId="166" xfId="4" applyNumberFormat="1" applyFont="1" applyFill="1" applyBorder="1" applyAlignment="1">
      <alignment horizontal="center"/>
    </xf>
    <xf numFmtId="2" fontId="20" fillId="0" borderId="154" xfId="4" applyNumberFormat="1" applyFont="1" applyFill="1" applyBorder="1" applyAlignment="1">
      <alignment horizontal="center"/>
    </xf>
    <xf numFmtId="4" fontId="6" fillId="3" borderId="0" xfId="4" applyNumberFormat="1" applyFont="1" applyFill="1" applyBorder="1" applyAlignment="1"/>
    <xf numFmtId="4" fontId="13" fillId="3" borderId="0" xfId="4" applyNumberFormat="1" applyFont="1" applyFill="1" applyBorder="1" applyAlignment="1">
      <alignment vertical="center" wrapText="1"/>
    </xf>
    <xf numFmtId="4" fontId="6" fillId="3" borderId="31" xfId="4" applyNumberFormat="1" applyFont="1" applyFill="1" applyBorder="1" applyAlignment="1">
      <alignment horizontal="left"/>
    </xf>
    <xf numFmtId="0" fontId="39" fillId="3" borderId="179" xfId="4" applyFont="1" applyFill="1" applyBorder="1"/>
    <xf numFmtId="0" fontId="20" fillId="4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3" fillId="2" borderId="46" xfId="0" applyFont="1" applyFill="1" applyBorder="1" applyAlignment="1">
      <alignment vertical="top"/>
    </xf>
    <xf numFmtId="0" fontId="13" fillId="2" borderId="4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5" fillId="2" borderId="46" xfId="0" applyFont="1" applyFill="1" applyBorder="1"/>
    <xf numFmtId="0" fontId="5" fillId="2" borderId="25" xfId="0" applyFont="1" applyFill="1" applyBorder="1"/>
    <xf numFmtId="0" fontId="5" fillId="2" borderId="62" xfId="0" applyFont="1" applyFill="1" applyBorder="1"/>
    <xf numFmtId="0" fontId="13" fillId="2" borderId="46" xfId="0" applyFont="1" applyFill="1" applyBorder="1" applyAlignment="1">
      <alignment horizontal="center"/>
    </xf>
    <xf numFmtId="0" fontId="13" fillId="2" borderId="25" xfId="0" applyFont="1" applyFill="1" applyBorder="1" applyAlignment="1"/>
    <xf numFmtId="0" fontId="8" fillId="2" borderId="25" xfId="0" applyFont="1" applyFill="1" applyBorder="1" applyAlignment="1">
      <alignment horizontal="center"/>
    </xf>
    <xf numFmtId="9" fontId="13" fillId="2" borderId="25" xfId="0" applyNumberFormat="1" applyFont="1" applyFill="1" applyBorder="1" applyAlignment="1">
      <alignment horizontal="center"/>
    </xf>
    <xf numFmtId="2" fontId="31" fillId="2" borderId="25" xfId="0" applyNumberFormat="1" applyFont="1" applyFill="1" applyBorder="1" applyAlignment="1"/>
    <xf numFmtId="2" fontId="13" fillId="2" borderId="25" xfId="0" applyNumberFormat="1" applyFont="1" applyFill="1" applyBorder="1" applyAlignment="1">
      <alignment horizontal="center"/>
    </xf>
    <xf numFmtId="2" fontId="13" fillId="2" borderId="62" xfId="0" applyNumberFormat="1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2" fontId="8" fillId="2" borderId="62" xfId="0" applyNumberFormat="1" applyFont="1" applyFill="1" applyBorder="1" applyAlignment="1"/>
    <xf numFmtId="0" fontId="5" fillId="2" borderId="80" xfId="0" applyFont="1" applyFill="1" applyBorder="1" applyAlignment="1">
      <alignment horizontal="center"/>
    </xf>
    <xf numFmtId="2" fontId="8" fillId="2" borderId="81" xfId="0" applyNumberFormat="1" applyFont="1" applyFill="1" applyBorder="1" applyAlignment="1"/>
    <xf numFmtId="2" fontId="8" fillId="2" borderId="25" xfId="0" applyNumberFormat="1" applyFont="1" applyFill="1" applyBorder="1" applyAlignment="1"/>
    <xf numFmtId="2" fontId="13" fillId="2" borderId="25" xfId="0" applyNumberFormat="1" applyFont="1" applyFill="1" applyBorder="1" applyAlignment="1"/>
    <xf numFmtId="2" fontId="13" fillId="2" borderId="62" xfId="0" applyNumberFormat="1" applyFont="1" applyFill="1" applyBorder="1" applyAlignment="1"/>
    <xf numFmtId="10" fontId="13" fillId="2" borderId="25" xfId="0" applyNumberFormat="1" applyFont="1" applyFill="1" applyBorder="1" applyAlignment="1"/>
    <xf numFmtId="0" fontId="20" fillId="9" borderId="0" xfId="0" applyFont="1" applyFill="1" applyAlignment="1">
      <alignment horizontal="center" vertical="center"/>
    </xf>
    <xf numFmtId="0" fontId="37" fillId="4" borderId="25" xfId="0" applyFont="1" applyFill="1" applyBorder="1" applyAlignment="1" applyProtection="1">
      <alignment horizontal="center"/>
      <protection locked="0"/>
    </xf>
    <xf numFmtId="0" fontId="35" fillId="4" borderId="25" xfId="0" applyFont="1" applyFill="1" applyBorder="1" applyAlignment="1" applyProtection="1">
      <alignment horizontal="center"/>
      <protection locked="0"/>
    </xf>
    <xf numFmtId="0" fontId="37" fillId="4" borderId="25" xfId="0" applyFont="1" applyFill="1" applyBorder="1" applyAlignment="1" applyProtection="1">
      <protection locked="0"/>
    </xf>
    <xf numFmtId="10" fontId="37" fillId="4" borderId="25" xfId="0" applyNumberFormat="1" applyFont="1" applyFill="1" applyBorder="1" applyAlignment="1" applyProtection="1">
      <protection locked="0"/>
    </xf>
    <xf numFmtId="2" fontId="37" fillId="4" borderId="25" xfId="0" applyNumberFormat="1" applyFont="1" applyFill="1" applyBorder="1" applyAlignment="1" applyProtection="1">
      <protection locked="0"/>
    </xf>
    <xf numFmtId="4" fontId="6" fillId="3" borderId="42" xfId="4" applyNumberFormat="1" applyFont="1" applyFill="1" applyBorder="1" applyAlignment="1">
      <alignment horizontal="left"/>
    </xf>
    <xf numFmtId="4" fontId="6" fillId="3" borderId="22" xfId="4" applyNumberFormat="1" applyFont="1" applyFill="1" applyBorder="1" applyAlignment="1">
      <alignment horizontal="left"/>
    </xf>
    <xf numFmtId="12" fontId="20" fillId="3" borderId="23" xfId="0" quotePrefix="1" applyNumberFormat="1" applyFont="1" applyFill="1" applyBorder="1" applyAlignment="1">
      <alignment horizontal="right"/>
    </xf>
    <xf numFmtId="165" fontId="20" fillId="3" borderId="24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/>
    <xf numFmtId="0" fontId="13" fillId="0" borderId="0" xfId="0" applyFont="1" applyFill="1" applyAlignment="1">
      <alignment vertical="top"/>
    </xf>
    <xf numFmtId="4" fontId="8" fillId="2" borderId="23" xfId="0" applyNumberFormat="1" applyFont="1" applyFill="1" applyBorder="1" applyAlignment="1">
      <alignment horizontal="center"/>
    </xf>
    <xf numFmtId="4" fontId="8" fillId="2" borderId="78" xfId="0" applyNumberFormat="1" applyFont="1" applyFill="1" applyBorder="1" applyAlignment="1">
      <alignment horizontal="center"/>
    </xf>
    <xf numFmtId="0" fontId="5" fillId="0" borderId="142" xfId="0" applyFont="1" applyBorder="1"/>
    <xf numFmtId="0" fontId="5" fillId="0" borderId="101" xfId="0" applyFont="1" applyBorder="1"/>
    <xf numFmtId="0" fontId="5" fillId="0" borderId="102" xfId="0" applyNumberFormat="1" applyFont="1" applyBorder="1" applyAlignment="1">
      <alignment vertical="center"/>
    </xf>
    <xf numFmtId="0" fontId="0" fillId="0" borderId="103" xfId="0" applyBorder="1"/>
    <xf numFmtId="0" fontId="5" fillId="3" borderId="0" xfId="0" applyFont="1" applyFill="1" applyBorder="1"/>
    <xf numFmtId="0" fontId="2" fillId="0" borderId="0" xfId="4" applyFont="1" applyFill="1" applyAlignment="1">
      <alignment horizontal="left" vertical="top"/>
    </xf>
    <xf numFmtId="0" fontId="16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2" fillId="0" borderId="0" xfId="0" applyFont="1" applyFill="1" applyBorder="1"/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/>
    <xf numFmtId="2" fontId="8" fillId="0" borderId="0" xfId="0" applyNumberFormat="1" applyFont="1" applyFill="1" applyAlignment="1"/>
    <xf numFmtId="0" fontId="13" fillId="0" borderId="0" xfId="0" applyFont="1" applyFill="1" applyAlignment="1"/>
    <xf numFmtId="0" fontId="2" fillId="0" borderId="0" xfId="0" applyFont="1" applyFill="1" applyAlignment="1"/>
    <xf numFmtId="0" fontId="2" fillId="3" borderId="0" xfId="22" applyFont="1" applyFill="1"/>
    <xf numFmtId="0" fontId="14" fillId="4" borderId="0" xfId="4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vertical="center"/>
    </xf>
    <xf numFmtId="44" fontId="20" fillId="4" borderId="0" xfId="18" applyFont="1" applyFill="1" applyBorder="1" applyAlignment="1" applyProtection="1">
      <alignment horizontal="right" vertical="center"/>
      <protection locked="0"/>
    </xf>
    <xf numFmtId="10" fontId="39" fillId="4" borderId="11" xfId="4" applyNumberFormat="1" applyFont="1" applyFill="1" applyBorder="1" applyAlignment="1" applyProtection="1">
      <alignment horizontal="right" vertical="center"/>
      <protection locked="0"/>
    </xf>
    <xf numFmtId="10" fontId="39" fillId="4" borderId="0" xfId="4" applyNumberFormat="1" applyFont="1" applyFill="1" applyBorder="1" applyAlignment="1" applyProtection="1">
      <alignment horizontal="right" vertical="center"/>
      <protection locked="0"/>
    </xf>
    <xf numFmtId="10" fontId="39" fillId="4" borderId="173" xfId="4" applyNumberFormat="1" applyFont="1" applyFill="1" applyBorder="1" applyAlignment="1" applyProtection="1">
      <alignment horizontal="right" vertical="center"/>
      <protection locked="0"/>
    </xf>
    <xf numFmtId="0" fontId="20" fillId="4" borderId="166" xfId="4" applyFont="1" applyFill="1" applyBorder="1" applyProtection="1">
      <protection locked="0"/>
    </xf>
    <xf numFmtId="0" fontId="20" fillId="4" borderId="154" xfId="4" applyFont="1" applyFill="1" applyBorder="1" applyProtection="1">
      <protection locked="0"/>
    </xf>
    <xf numFmtId="0" fontId="20" fillId="4" borderId="155" xfId="4" applyFont="1" applyFill="1" applyBorder="1" applyProtection="1">
      <protection locked="0"/>
    </xf>
    <xf numFmtId="168" fontId="20" fillId="4" borderId="154" xfId="1" applyNumberFormat="1" applyFont="1" applyFill="1" applyBorder="1" applyProtection="1">
      <protection locked="0"/>
    </xf>
    <xf numFmtId="0" fontId="15" fillId="4" borderId="0" xfId="0" applyFont="1" applyFill="1" applyAlignment="1" applyProtection="1">
      <alignment horizontal="right"/>
      <protection locked="0"/>
    </xf>
    <xf numFmtId="4" fontId="35" fillId="4" borderId="25" xfId="0" applyNumberFormat="1" applyFont="1" applyFill="1" applyBorder="1" applyAlignment="1" applyProtection="1">
      <protection locked="0"/>
    </xf>
    <xf numFmtId="4" fontId="35" fillId="4" borderId="26" xfId="0" applyNumberFormat="1" applyFont="1" applyFill="1" applyBorder="1" applyAlignment="1" applyProtection="1">
      <protection locked="0"/>
    </xf>
    <xf numFmtId="2" fontId="45" fillId="4" borderId="187" xfId="0" applyNumberFormat="1" applyFont="1" applyFill="1" applyBorder="1" applyAlignment="1" applyProtection="1">
      <alignment horizontal="center" vertical="center"/>
      <protection locked="0"/>
    </xf>
    <xf numFmtId="2" fontId="45" fillId="4" borderId="181" xfId="0" applyNumberFormat="1" applyFont="1" applyFill="1" applyBorder="1" applyAlignment="1" applyProtection="1">
      <alignment horizontal="center" vertical="center"/>
      <protection locked="0"/>
    </xf>
    <xf numFmtId="2" fontId="45" fillId="4" borderId="182" xfId="0" applyNumberFormat="1" applyFont="1" applyFill="1" applyBorder="1" applyAlignment="1" applyProtection="1">
      <alignment horizontal="left" vertical="center"/>
      <protection locked="0"/>
    </xf>
    <xf numFmtId="2" fontId="45" fillId="4" borderId="93" xfId="0" applyNumberFormat="1" applyFont="1" applyFill="1" applyBorder="1" applyAlignment="1" applyProtection="1">
      <alignment horizontal="center" vertical="center"/>
      <protection locked="0"/>
    </xf>
    <xf numFmtId="2" fontId="45" fillId="4" borderId="183" xfId="0" applyNumberFormat="1" applyFont="1" applyFill="1" applyBorder="1" applyAlignment="1" applyProtection="1">
      <alignment horizontal="center" vertical="center"/>
      <protection locked="0"/>
    </xf>
    <xf numFmtId="2" fontId="45" fillId="4" borderId="184" xfId="0" applyNumberFormat="1" applyFont="1" applyFill="1" applyBorder="1" applyAlignment="1" applyProtection="1">
      <alignment horizontal="left" vertical="center"/>
      <protection locked="0"/>
    </xf>
    <xf numFmtId="2" fontId="45" fillId="4" borderId="190" xfId="0" applyNumberFormat="1" applyFont="1" applyFill="1" applyBorder="1" applyAlignment="1" applyProtection="1">
      <alignment horizontal="center" vertical="center"/>
      <protection locked="0"/>
    </xf>
    <xf numFmtId="2" fontId="45" fillId="4" borderId="185" xfId="0" applyNumberFormat="1" applyFont="1" applyFill="1" applyBorder="1" applyAlignment="1" applyProtection="1">
      <alignment horizontal="center" vertical="center"/>
      <protection locked="0"/>
    </xf>
    <xf numFmtId="2" fontId="45" fillId="4" borderId="186" xfId="0" applyNumberFormat="1" applyFont="1" applyFill="1" applyBorder="1" applyAlignment="1" applyProtection="1">
      <alignment horizontal="left" vertical="center"/>
      <protection locked="0"/>
    </xf>
    <xf numFmtId="0" fontId="20" fillId="10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indent="1"/>
    </xf>
    <xf numFmtId="0" fontId="14" fillId="4" borderId="194" xfId="4" applyFont="1" applyFill="1" applyBorder="1" applyAlignment="1" applyProtection="1">
      <alignment horizontal="center" vertical="center"/>
      <protection locked="0"/>
    </xf>
    <xf numFmtId="0" fontId="2" fillId="3" borderId="194" xfId="4" applyFont="1" applyFill="1" applyBorder="1" applyAlignment="1">
      <alignment horizontal="left" vertical="center"/>
    </xf>
    <xf numFmtId="0" fontId="2" fillId="3" borderId="194" xfId="4" applyFont="1" applyFill="1" applyBorder="1" applyAlignment="1">
      <alignment horizontal="left" vertical="top"/>
    </xf>
    <xf numFmtId="0" fontId="2" fillId="3" borderId="195" xfId="4" applyFont="1" applyFill="1" applyBorder="1" applyAlignment="1">
      <alignment horizontal="left" vertical="top"/>
    </xf>
    <xf numFmtId="0" fontId="20" fillId="3" borderId="196" xfId="4" applyFont="1" applyFill="1" applyBorder="1" applyAlignment="1">
      <alignment vertical="top"/>
    </xf>
    <xf numFmtId="0" fontId="20" fillId="3" borderId="197" xfId="4" applyFont="1" applyFill="1" applyBorder="1" applyAlignment="1">
      <alignment vertical="top"/>
    </xf>
    <xf numFmtId="0" fontId="5" fillId="3" borderId="197" xfId="4" applyFont="1" applyFill="1" applyBorder="1"/>
    <xf numFmtId="0" fontId="20" fillId="3" borderId="197" xfId="4" applyFont="1" applyFill="1" applyBorder="1"/>
    <xf numFmtId="0" fontId="20" fillId="3" borderId="198" xfId="4" applyFont="1" applyFill="1" applyBorder="1"/>
    <xf numFmtId="0" fontId="2" fillId="3" borderId="0" xfId="4" applyFill="1"/>
    <xf numFmtId="0" fontId="2" fillId="3" borderId="194" xfId="4" applyNumberFormat="1" applyFont="1" applyFill="1" applyBorder="1" applyAlignment="1">
      <alignment horizontal="left" vertical="top"/>
    </xf>
    <xf numFmtId="0" fontId="2" fillId="3" borderId="0" xfId="4" applyNumberFormat="1" applyFont="1" applyFill="1" applyBorder="1" applyAlignment="1">
      <alignment horizontal="left" vertical="top"/>
    </xf>
    <xf numFmtId="0" fontId="2" fillId="3" borderId="0" xfId="4" applyFill="1" applyBorder="1"/>
    <xf numFmtId="0" fontId="2" fillId="3" borderId="197" xfId="4" applyFill="1" applyBorder="1"/>
    <xf numFmtId="0" fontId="5" fillId="3" borderId="194" xfId="4" applyFont="1" applyFill="1" applyBorder="1"/>
    <xf numFmtId="0" fontId="20" fillId="3" borderId="194" xfId="4" applyFont="1" applyFill="1" applyBorder="1"/>
    <xf numFmtId="0" fontId="20" fillId="3" borderId="195" xfId="4" applyFont="1" applyFill="1" applyBorder="1"/>
    <xf numFmtId="0" fontId="2" fillId="3" borderId="194" xfId="4" applyFill="1" applyBorder="1"/>
    <xf numFmtId="0" fontId="20" fillId="3" borderId="199" xfId="4" applyFont="1" applyFill="1" applyBorder="1"/>
    <xf numFmtId="0" fontId="13" fillId="3" borderId="38" xfId="4" applyNumberFormat="1" applyFont="1" applyFill="1" applyBorder="1" applyAlignment="1">
      <alignment vertical="center"/>
    </xf>
    <xf numFmtId="0" fontId="20" fillId="3" borderId="200" xfId="4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top"/>
    </xf>
    <xf numFmtId="0" fontId="20" fillId="3" borderId="0" xfId="0" applyFont="1" applyFill="1"/>
    <xf numFmtId="0" fontId="2" fillId="3" borderId="0" xfId="0" applyFont="1" applyFill="1" applyBorder="1" applyAlignment="1">
      <alignment horizontal="center"/>
    </xf>
    <xf numFmtId="0" fontId="13" fillId="3" borderId="194" xfId="0" applyFont="1" applyFill="1" applyBorder="1"/>
    <xf numFmtId="0" fontId="2" fillId="3" borderId="194" xfId="0" applyFont="1" applyFill="1" applyBorder="1" applyAlignment="1">
      <alignment horizontal="center"/>
    </xf>
    <xf numFmtId="0" fontId="2" fillId="3" borderId="197" xfId="0" applyFont="1" applyFill="1" applyBorder="1" applyAlignment="1">
      <alignment horizontal="center"/>
    </xf>
    <xf numFmtId="0" fontId="13" fillId="3" borderId="0" xfId="0" applyFont="1" applyFill="1"/>
    <xf numFmtId="0" fontId="3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/>
    <xf numFmtId="0" fontId="20" fillId="3" borderId="0" xfId="0" applyFont="1" applyFill="1" applyBorder="1"/>
    <xf numFmtId="0" fontId="26" fillId="3" borderId="0" xfId="0" applyFont="1" applyFill="1" applyBorder="1"/>
    <xf numFmtId="0" fontId="13" fillId="3" borderId="194" xfId="0" applyFont="1" applyFill="1" applyBorder="1" applyAlignment="1">
      <alignment horizontal="right" vertical="center"/>
    </xf>
    <xf numFmtId="0" fontId="13" fillId="3" borderId="19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3" borderId="197" xfId="0" applyFont="1" applyFill="1" applyBorder="1" applyAlignment="1">
      <alignment horizontal="right" vertical="center"/>
    </xf>
    <xf numFmtId="0" fontId="13" fillId="3" borderId="197" xfId="0" applyFont="1" applyFill="1" applyBorder="1" applyAlignment="1">
      <alignment horizontal="center" vertical="center"/>
    </xf>
    <xf numFmtId="0" fontId="13" fillId="3" borderId="197" xfId="0" applyFont="1" applyFill="1" applyBorder="1" applyAlignment="1">
      <alignment vertical="center"/>
    </xf>
    <xf numFmtId="0" fontId="13" fillId="4" borderId="19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/>
    <xf numFmtId="0" fontId="7" fillId="3" borderId="0" xfId="0" applyFont="1" applyFill="1" applyBorder="1" applyAlignment="1"/>
    <xf numFmtId="0" fontId="0" fillId="3" borderId="0" xfId="0" applyFill="1" applyBorder="1" applyAlignment="1">
      <alignment vertical="center" textRotation="90"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9" fontId="0" fillId="3" borderId="0" xfId="0" applyNumberForma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2" fontId="12" fillId="3" borderId="0" xfId="0" applyNumberFormat="1" applyFont="1" applyFill="1" applyAlignment="1">
      <alignment vertical="center"/>
    </xf>
    <xf numFmtId="9" fontId="10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9" fontId="7" fillId="3" borderId="0" xfId="0" applyNumberFormat="1" applyFont="1" applyFill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left"/>
    </xf>
    <xf numFmtId="0" fontId="41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right"/>
    </xf>
    <xf numFmtId="0" fontId="2" fillId="3" borderId="0" xfId="0" applyFont="1" applyFill="1" applyAlignment="1">
      <alignment wrapText="1"/>
    </xf>
    <xf numFmtId="4" fontId="2" fillId="0" borderId="24" xfId="0" applyNumberFormat="1" applyFont="1" applyFill="1" applyBorder="1"/>
    <xf numFmtId="2" fontId="0" fillId="0" borderId="0" xfId="0" applyNumberFormat="1" applyFill="1" applyAlignment="1">
      <alignment horizontal="left"/>
    </xf>
    <xf numFmtId="0" fontId="50" fillId="3" borderId="0" xfId="0" applyFont="1" applyFill="1" applyAlignment="1">
      <alignment horizontal="left" vertical="top"/>
    </xf>
    <xf numFmtId="0" fontId="20" fillId="3" borderId="0" xfId="0" applyFont="1" applyFill="1" applyAlignment="1">
      <alignment horizontal="right" vertical="center"/>
    </xf>
    <xf numFmtId="164" fontId="39" fillId="0" borderId="201" xfId="1" applyFont="1" applyBorder="1" applyAlignment="1">
      <alignment horizontal="right"/>
    </xf>
    <xf numFmtId="164" fontId="20" fillId="4" borderId="202" xfId="1" applyFont="1" applyFill="1" applyBorder="1" applyAlignment="1" applyProtection="1">
      <alignment horizontal="right"/>
      <protection locked="0"/>
    </xf>
    <xf numFmtId="164" fontId="20" fillId="4" borderId="203" xfId="1" applyFont="1" applyFill="1" applyBorder="1" applyAlignment="1" applyProtection="1">
      <alignment horizontal="right"/>
      <protection locked="0"/>
    </xf>
    <xf numFmtId="164" fontId="20" fillId="4" borderId="203" xfId="4" applyNumberFormat="1" applyFont="1" applyFill="1" applyBorder="1" applyAlignment="1" applyProtection="1">
      <alignment horizontal="right"/>
      <protection locked="0"/>
    </xf>
    <xf numFmtId="164" fontId="20" fillId="4" borderId="204" xfId="4" applyNumberFormat="1" applyFont="1" applyFill="1" applyBorder="1" applyAlignment="1" applyProtection="1">
      <alignment horizontal="right"/>
      <protection locked="0"/>
    </xf>
    <xf numFmtId="4" fontId="13" fillId="3" borderId="64" xfId="5" applyNumberFormat="1" applyFont="1" applyFill="1" applyBorder="1" applyAlignment="1">
      <alignment horizontal="left" vertical="top"/>
    </xf>
    <xf numFmtId="4" fontId="13" fillId="3" borderId="65" xfId="5" applyNumberFormat="1" applyFont="1" applyFill="1" applyBorder="1" applyAlignment="1">
      <alignment horizontal="left" vertical="top"/>
    </xf>
    <xf numFmtId="4" fontId="13" fillId="3" borderId="44" xfId="5" applyNumberFormat="1" applyFont="1" applyFill="1" applyBorder="1" applyAlignment="1">
      <alignment horizontal="left" vertical="top"/>
    </xf>
    <xf numFmtId="4" fontId="13" fillId="3" borderId="10" xfId="5" applyNumberFormat="1" applyFont="1" applyFill="1" applyBorder="1" applyAlignment="1">
      <alignment horizontal="left" vertical="top"/>
    </xf>
    <xf numFmtId="4" fontId="16" fillId="3" borderId="64" xfId="5" applyNumberFormat="1" applyFont="1" applyFill="1" applyBorder="1" applyAlignment="1">
      <alignment horizontal="left" vertical="center"/>
    </xf>
    <xf numFmtId="4" fontId="16" fillId="3" borderId="65" xfId="5" applyNumberFormat="1" applyFont="1" applyFill="1" applyBorder="1" applyAlignment="1">
      <alignment horizontal="left" vertical="center"/>
    </xf>
    <xf numFmtId="4" fontId="16" fillId="3" borderId="66" xfId="5" applyNumberFormat="1" applyFont="1" applyFill="1" applyBorder="1" applyAlignment="1">
      <alignment horizontal="left" vertical="center"/>
    </xf>
    <xf numFmtId="4" fontId="16" fillId="3" borderId="67" xfId="5" applyNumberFormat="1" applyFont="1" applyFill="1" applyBorder="1" applyAlignment="1">
      <alignment horizontal="left" vertical="center"/>
    </xf>
    <xf numFmtId="4" fontId="25" fillId="3" borderId="71" xfId="5" applyNumberFormat="1" applyFont="1" applyFill="1" applyBorder="1" applyAlignment="1">
      <alignment horizontal="center" vertical="center"/>
    </xf>
    <xf numFmtId="4" fontId="25" fillId="3" borderId="72" xfId="5" applyNumberFormat="1" applyFont="1" applyFill="1" applyBorder="1" applyAlignment="1">
      <alignment horizontal="center" vertical="center"/>
    </xf>
    <xf numFmtId="4" fontId="16" fillId="3" borderId="87" xfId="5" applyNumberFormat="1" applyFont="1" applyFill="1" applyBorder="1" applyAlignment="1">
      <alignment horizontal="left" vertical="center"/>
    </xf>
    <xf numFmtId="4" fontId="16" fillId="3" borderId="70" xfId="5" applyNumberFormat="1" applyFont="1" applyFill="1" applyBorder="1" applyAlignment="1">
      <alignment horizontal="left" vertical="center"/>
    </xf>
    <xf numFmtId="0" fontId="20" fillId="3" borderId="49" xfId="4" applyFont="1" applyFill="1" applyBorder="1" applyAlignment="1">
      <alignment horizontal="left" vertical="top" wrapText="1"/>
    </xf>
    <xf numFmtId="0" fontId="20" fillId="3" borderId="11" xfId="4" applyFont="1" applyFill="1" applyBorder="1" applyAlignment="1">
      <alignment horizontal="left" vertical="top" wrapText="1"/>
    </xf>
    <xf numFmtId="0" fontId="20" fillId="3" borderId="153" xfId="4" applyFont="1" applyFill="1" applyBorder="1" applyAlignment="1">
      <alignment horizontal="left" vertical="top" wrapText="1"/>
    </xf>
    <xf numFmtId="0" fontId="20" fillId="4" borderId="99" xfId="4" applyFont="1" applyFill="1" applyBorder="1" applyAlignment="1" applyProtection="1">
      <alignment horizontal="left" vertical="top" wrapText="1"/>
      <protection locked="0"/>
    </xf>
    <xf numFmtId="14" fontId="20" fillId="4" borderId="23" xfId="4" applyNumberFormat="1" applyFont="1" applyFill="1" applyBorder="1" applyAlignment="1" applyProtection="1">
      <alignment horizontal="left" vertical="center"/>
      <protection locked="0"/>
    </xf>
    <xf numFmtId="14" fontId="20" fillId="4" borderId="24" xfId="4" applyNumberFormat="1" applyFont="1" applyFill="1" applyBorder="1" applyAlignment="1" applyProtection="1">
      <alignment horizontal="left" vertical="center"/>
      <protection locked="0"/>
    </xf>
    <xf numFmtId="0" fontId="20" fillId="4" borderId="23" xfId="4" applyFont="1" applyFill="1" applyBorder="1" applyAlignment="1" applyProtection="1">
      <alignment horizontal="left" vertical="center"/>
      <protection locked="0"/>
    </xf>
    <xf numFmtId="0" fontId="20" fillId="4" borderId="24" xfId="4" applyFont="1" applyFill="1" applyBorder="1" applyAlignment="1" applyProtection="1">
      <alignment horizontal="left" vertical="center"/>
      <protection locked="0"/>
    </xf>
    <xf numFmtId="0" fontId="20" fillId="3" borderId="0" xfId="4" applyFont="1" applyFill="1" applyBorder="1" applyAlignment="1">
      <alignment horizontal="right"/>
    </xf>
    <xf numFmtId="14" fontId="20" fillId="4" borderId="99" xfId="4" applyNumberFormat="1" applyFont="1" applyFill="1" applyBorder="1" applyAlignment="1" applyProtection="1">
      <alignment horizontal="left" vertical="center"/>
      <protection locked="0"/>
    </xf>
    <xf numFmtId="0" fontId="20" fillId="4" borderId="99" xfId="4" applyFont="1" applyFill="1" applyBorder="1" applyAlignment="1" applyProtection="1">
      <alignment horizontal="left" vertical="center"/>
      <protection locked="0"/>
    </xf>
    <xf numFmtId="0" fontId="20" fillId="0" borderId="197" xfId="4" applyFont="1" applyFill="1" applyBorder="1" applyAlignment="1" applyProtection="1">
      <alignment horizontal="left" vertical="top" wrapText="1"/>
    </xf>
    <xf numFmtId="0" fontId="20" fillId="7" borderId="193" xfId="4" applyFont="1" applyFill="1" applyBorder="1" applyAlignment="1">
      <alignment horizontal="center" vertical="top" wrapText="1"/>
    </xf>
    <xf numFmtId="0" fontId="20" fillId="7" borderId="194" xfId="4" applyFont="1" applyFill="1" applyBorder="1" applyAlignment="1">
      <alignment horizontal="center" vertical="top"/>
    </xf>
    <xf numFmtId="0" fontId="20" fillId="7" borderId="48" xfId="4" applyFont="1" applyFill="1" applyBorder="1" applyAlignment="1">
      <alignment horizontal="center" vertical="top"/>
    </xf>
    <xf numFmtId="0" fontId="20" fillId="7" borderId="0" xfId="4" applyFont="1" applyFill="1" applyBorder="1" applyAlignment="1">
      <alignment horizontal="center" vertical="top"/>
    </xf>
    <xf numFmtId="168" fontId="20" fillId="0" borderId="180" xfId="1" applyNumberFormat="1" applyFont="1" applyFill="1" applyBorder="1" applyAlignment="1">
      <alignment horizontal="center" vertical="center" wrapText="1"/>
    </xf>
    <xf numFmtId="168" fontId="20" fillId="0" borderId="32" xfId="1" applyNumberFormat="1" applyFont="1" applyFill="1" applyBorder="1" applyAlignment="1">
      <alignment horizontal="center" vertical="center" wrapText="1"/>
    </xf>
    <xf numFmtId="168" fontId="20" fillId="0" borderId="21" xfId="1" applyNumberFormat="1" applyFont="1" applyFill="1" applyBorder="1" applyAlignment="1">
      <alignment horizontal="center" vertical="center" wrapText="1"/>
    </xf>
    <xf numFmtId="0" fontId="48" fillId="8" borderId="194" xfId="4" applyFont="1" applyFill="1" applyBorder="1" applyAlignment="1">
      <alignment horizontal="center" vertical="center"/>
    </xf>
    <xf numFmtId="0" fontId="48" fillId="8" borderId="0" xfId="4" applyFont="1" applyFill="1" applyBorder="1" applyAlignment="1">
      <alignment horizontal="center" vertical="center"/>
    </xf>
    <xf numFmtId="0" fontId="48" fillId="8" borderId="197" xfId="4" applyFont="1" applyFill="1" applyBorder="1" applyAlignment="1">
      <alignment horizontal="center" vertical="center"/>
    </xf>
    <xf numFmtId="0" fontId="48" fillId="8" borderId="194" xfId="4" applyFont="1" applyFill="1" applyBorder="1" applyAlignment="1">
      <alignment horizontal="center" vertical="center" wrapText="1"/>
    </xf>
    <xf numFmtId="0" fontId="48" fillId="8" borderId="0" xfId="4" applyFont="1" applyFill="1" applyBorder="1" applyAlignment="1">
      <alignment horizontal="center" vertical="center" wrapText="1"/>
    </xf>
    <xf numFmtId="0" fontId="48" fillId="8" borderId="197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20" fillId="3" borderId="0" xfId="4" applyFont="1" applyFill="1" applyBorder="1" applyAlignment="1">
      <alignment horizontal="center" wrapText="1"/>
    </xf>
    <xf numFmtId="0" fontId="20" fillId="3" borderId="0" xfId="4" applyFont="1" applyFill="1" applyBorder="1" applyAlignment="1">
      <alignment horizontal="center"/>
    </xf>
    <xf numFmtId="4" fontId="20" fillId="3" borderId="59" xfId="4" applyNumberFormat="1" applyFont="1" applyFill="1" applyBorder="1" applyAlignment="1">
      <alignment horizontal="center" vertical="center" wrapText="1"/>
    </xf>
    <xf numFmtId="0" fontId="39" fillId="4" borderId="16" xfId="4" applyFont="1" applyFill="1" applyBorder="1" applyAlignment="1" applyProtection="1">
      <alignment horizontal="right"/>
      <protection locked="0"/>
    </xf>
    <xf numFmtId="0" fontId="39" fillId="4" borderId="9" xfId="4" applyFont="1" applyFill="1" applyBorder="1" applyAlignment="1" applyProtection="1">
      <alignment horizontal="right"/>
      <protection locked="0"/>
    </xf>
    <xf numFmtId="4" fontId="24" fillId="5" borderId="97" xfId="0" applyNumberFormat="1" applyFont="1" applyFill="1" applyBorder="1" applyAlignment="1">
      <alignment horizontal="right" vertical="center"/>
    </xf>
    <xf numFmtId="4" fontId="13" fillId="3" borderId="64" xfId="5" applyNumberFormat="1" applyFont="1" applyFill="1" applyBorder="1" applyAlignment="1">
      <alignment horizontal="left" vertical="top" wrapText="1"/>
    </xf>
    <xf numFmtId="4" fontId="13" fillId="3" borderId="65" xfId="5" applyNumberFormat="1" applyFont="1" applyFill="1" applyBorder="1" applyAlignment="1">
      <alignment horizontal="left" vertical="top" wrapText="1"/>
    </xf>
    <xf numFmtId="4" fontId="13" fillId="3" borderId="85" xfId="5" applyNumberFormat="1" applyFont="1" applyFill="1" applyBorder="1" applyAlignment="1">
      <alignment horizontal="left" vertical="top" wrapText="1"/>
    </xf>
    <xf numFmtId="4" fontId="13" fillId="3" borderId="44" xfId="5" applyNumberFormat="1" applyFont="1" applyFill="1" applyBorder="1" applyAlignment="1">
      <alignment horizontal="left" vertical="top" wrapText="1"/>
    </xf>
    <xf numFmtId="4" fontId="13" fillId="3" borderId="10" xfId="5" applyNumberFormat="1" applyFont="1" applyFill="1" applyBorder="1" applyAlignment="1">
      <alignment horizontal="left" vertical="top" wrapText="1"/>
    </xf>
    <xf numFmtId="4" fontId="13" fillId="3" borderId="30" xfId="5" applyNumberFormat="1" applyFont="1" applyFill="1" applyBorder="1" applyAlignment="1">
      <alignment horizontal="left" vertical="top" wrapText="1"/>
    </xf>
    <xf numFmtId="14" fontId="13" fillId="3" borderId="68" xfId="5" applyNumberFormat="1" applyFont="1" applyFill="1" applyBorder="1" applyAlignment="1">
      <alignment horizontal="center" vertical="top"/>
    </xf>
    <xf numFmtId="14" fontId="13" fillId="3" borderId="2" xfId="5" applyNumberFormat="1" applyFont="1" applyFill="1" applyBorder="1" applyAlignment="1">
      <alignment horizontal="center" vertical="top"/>
    </xf>
    <xf numFmtId="4" fontId="25" fillId="3" borderId="64" xfId="5" applyNumberFormat="1" applyFont="1" applyFill="1" applyBorder="1" applyAlignment="1">
      <alignment horizontal="center" vertical="center"/>
    </xf>
    <xf numFmtId="4" fontId="25" fillId="3" borderId="87" xfId="5" applyNumberFormat="1" applyFont="1" applyFill="1" applyBorder="1" applyAlignment="1">
      <alignment horizontal="center" vertical="center"/>
    </xf>
    <xf numFmtId="4" fontId="25" fillId="3" borderId="66" xfId="5" applyNumberFormat="1" applyFont="1" applyFill="1" applyBorder="1" applyAlignment="1">
      <alignment horizontal="center" vertical="center"/>
    </xf>
    <xf numFmtId="4" fontId="25" fillId="3" borderId="70" xfId="5" applyNumberFormat="1" applyFont="1" applyFill="1" applyBorder="1" applyAlignment="1">
      <alignment horizontal="center" vertical="center"/>
    </xf>
    <xf numFmtId="43" fontId="47" fillId="4" borderId="23" xfId="5" applyNumberFormat="1" applyFont="1" applyFill="1" applyBorder="1" applyAlignment="1" applyProtection="1">
      <alignment horizontal="right"/>
      <protection locked="0"/>
    </xf>
    <xf numFmtId="43" fontId="47" fillId="4" borderId="43" xfId="5" applyNumberFormat="1" applyFont="1" applyFill="1" applyBorder="1" applyAlignment="1" applyProtection="1">
      <alignment horizontal="right"/>
      <protection locked="0"/>
    </xf>
    <xf numFmtId="0" fontId="47" fillId="4" borderId="23" xfId="0" applyFont="1" applyFill="1" applyBorder="1" applyAlignment="1" applyProtection="1">
      <alignment horizontal="right"/>
      <protection locked="0"/>
    </xf>
    <xf numFmtId="0" fontId="47" fillId="4" borderId="43" xfId="0" applyFont="1" applyFill="1" applyBorder="1" applyAlignment="1" applyProtection="1">
      <alignment horizontal="right"/>
      <protection locked="0"/>
    </xf>
    <xf numFmtId="43" fontId="8" fillId="5" borderId="77" xfId="5" applyNumberFormat="1" applyFont="1" applyFill="1" applyBorder="1" applyAlignment="1">
      <alignment horizontal="center"/>
    </xf>
    <xf numFmtId="43" fontId="8" fillId="5" borderId="126" xfId="5" applyNumberFormat="1" applyFont="1" applyFill="1" applyBorder="1" applyAlignment="1">
      <alignment horizontal="center"/>
    </xf>
    <xf numFmtId="3" fontId="5" fillId="3" borderId="23" xfId="5" applyNumberFormat="1" applyFont="1" applyFill="1" applyBorder="1" applyAlignment="1">
      <alignment horizontal="center" vertical="top"/>
    </xf>
    <xf numFmtId="3" fontId="5" fillId="3" borderId="24" xfId="5" applyNumberFormat="1" applyFont="1" applyFill="1" applyBorder="1" applyAlignment="1">
      <alignment horizontal="center" vertical="top"/>
    </xf>
    <xf numFmtId="3" fontId="5" fillId="3" borderId="128" xfId="5" applyNumberFormat="1" applyFont="1" applyFill="1" applyBorder="1" applyAlignment="1">
      <alignment horizontal="center" vertical="top"/>
    </xf>
    <xf numFmtId="3" fontId="5" fillId="3" borderId="129" xfId="5" applyNumberFormat="1" applyFont="1" applyFill="1" applyBorder="1" applyAlignment="1">
      <alignment horizontal="center" vertical="top"/>
    </xf>
    <xf numFmtId="3" fontId="5" fillId="3" borderId="127" xfId="5" applyNumberFormat="1" applyFont="1" applyFill="1" applyBorder="1" applyAlignment="1">
      <alignment horizontal="center" vertical="top"/>
    </xf>
    <xf numFmtId="3" fontId="5" fillId="3" borderId="116" xfId="5" applyNumberFormat="1" applyFont="1" applyFill="1" applyBorder="1" applyAlignment="1">
      <alignment horizontal="center" vertical="top"/>
    </xf>
    <xf numFmtId="0" fontId="47" fillId="4" borderId="128" xfId="0" applyFont="1" applyFill="1" applyBorder="1" applyAlignment="1" applyProtection="1">
      <alignment horizontal="right"/>
      <protection locked="0"/>
    </xf>
    <xf numFmtId="0" fontId="47" fillId="4" borderId="130" xfId="0" applyFont="1" applyFill="1" applyBorder="1" applyAlignment="1" applyProtection="1">
      <alignment horizontal="right"/>
      <protection locked="0"/>
    </xf>
    <xf numFmtId="168" fontId="2" fillId="3" borderId="42" xfId="1" applyNumberFormat="1" applyFont="1" applyFill="1" applyBorder="1" applyAlignment="1">
      <alignment horizontal="right"/>
    </xf>
    <xf numFmtId="168" fontId="2" fillId="3" borderId="58" xfId="1" applyNumberFormat="1" applyFont="1" applyFill="1" applyBorder="1" applyAlignment="1">
      <alignment horizontal="right"/>
    </xf>
    <xf numFmtId="0" fontId="0" fillId="3" borderId="28" xfId="0" applyFill="1" applyBorder="1" applyAlignment="1">
      <alignment horizontal="right"/>
    </xf>
    <xf numFmtId="0" fontId="0" fillId="3" borderId="152" xfId="0" applyFill="1" applyBorder="1" applyAlignment="1">
      <alignment horizontal="right"/>
    </xf>
    <xf numFmtId="4" fontId="2" fillId="3" borderId="42" xfId="5" applyNumberFormat="1" applyFont="1" applyFill="1" applyBorder="1" applyAlignment="1">
      <alignment horizontal="left"/>
    </xf>
    <xf numFmtId="4" fontId="2" fillId="3" borderId="11" xfId="5" applyNumberFormat="1" applyFont="1" applyFill="1" applyBorder="1" applyAlignment="1">
      <alignment horizontal="left"/>
    </xf>
    <xf numFmtId="3" fontId="5" fillId="3" borderId="28" xfId="5" applyNumberFormat="1" applyFont="1" applyFill="1" applyBorder="1" applyAlignment="1">
      <alignment horizontal="center" vertical="top"/>
    </xf>
    <xf numFmtId="168" fontId="2" fillId="3" borderId="23" xfId="5" applyNumberFormat="1" applyFont="1" applyFill="1" applyBorder="1" applyAlignment="1">
      <alignment horizontal="right"/>
    </xf>
    <xf numFmtId="168" fontId="2" fillId="3" borderId="43" xfId="5" applyNumberFormat="1" applyFont="1" applyFill="1" applyBorder="1" applyAlignment="1">
      <alignment horizontal="right"/>
    </xf>
    <xf numFmtId="175" fontId="0" fillId="5" borderId="100" xfId="3" applyNumberFormat="1" applyFont="1" applyFill="1" applyBorder="1" applyAlignment="1">
      <alignment horizontal="center"/>
    </xf>
    <xf numFmtId="175" fontId="0" fillId="5" borderId="97" xfId="3" applyNumberFormat="1" applyFont="1" applyFill="1" applyBorder="1" applyAlignment="1">
      <alignment horizontal="center"/>
    </xf>
    <xf numFmtId="3" fontId="2" fillId="3" borderId="23" xfId="5" applyNumberFormat="1" applyFont="1" applyFill="1" applyBorder="1" applyAlignment="1">
      <alignment horizontal="center" vertical="top"/>
    </xf>
    <xf numFmtId="3" fontId="2" fillId="3" borderId="24" xfId="5" applyNumberFormat="1" applyFont="1" applyFill="1" applyBorder="1" applyAlignment="1">
      <alignment horizontal="center" vertical="top"/>
    </xf>
    <xf numFmtId="3" fontId="2" fillId="3" borderId="42" xfId="5" applyNumberFormat="1" applyFont="1" applyFill="1" applyBorder="1" applyAlignment="1">
      <alignment horizontal="center" vertical="top"/>
    </xf>
    <xf numFmtId="3" fontId="2" fillId="3" borderId="33" xfId="5" applyNumberFormat="1" applyFont="1" applyFill="1" applyBorder="1" applyAlignment="1">
      <alignment horizontal="center" vertical="top"/>
    </xf>
    <xf numFmtId="10" fontId="24" fillId="5" borderId="97" xfId="0" applyNumberFormat="1" applyFont="1" applyFill="1" applyBorder="1" applyAlignment="1">
      <alignment horizontal="right" vertical="center"/>
    </xf>
    <xf numFmtId="10" fontId="24" fillId="5" borderId="93" xfId="0" applyNumberFormat="1" applyFont="1" applyFill="1" applyBorder="1" applyAlignment="1">
      <alignment horizontal="center" vertical="center"/>
    </xf>
    <xf numFmtId="10" fontId="24" fillId="5" borderId="102" xfId="0" applyNumberFormat="1" applyFont="1" applyFill="1" applyBorder="1" applyAlignment="1">
      <alignment horizontal="center" vertical="center"/>
    </xf>
    <xf numFmtId="10" fontId="24" fillId="5" borderId="156" xfId="0" applyNumberFormat="1" applyFont="1" applyFill="1" applyBorder="1" applyAlignment="1">
      <alignment horizontal="center" vertical="center"/>
    </xf>
    <xf numFmtId="0" fontId="24" fillId="3" borderId="97" xfId="0" applyNumberFormat="1" applyFont="1" applyFill="1" applyBorder="1" applyAlignment="1">
      <alignment horizontal="center" vertical="center"/>
    </xf>
    <xf numFmtId="0" fontId="43" fillId="0" borderId="97" xfId="0" applyNumberFormat="1" applyFont="1" applyBorder="1" applyAlignment="1">
      <alignment horizontal="left" vertical="center" wrapText="1"/>
    </xf>
    <xf numFmtId="0" fontId="43" fillId="0" borderId="101" xfId="0" applyNumberFormat="1" applyFont="1" applyBorder="1" applyAlignment="1">
      <alignment horizontal="left" vertical="center" wrapText="1"/>
    </xf>
    <xf numFmtId="0" fontId="24" fillId="3" borderId="104" xfId="0" applyFont="1" applyFill="1" applyBorder="1" applyAlignment="1">
      <alignment horizontal="center"/>
    </xf>
    <xf numFmtId="0" fontId="24" fillId="3" borderId="144" xfId="0" applyFont="1" applyFill="1" applyBorder="1" applyAlignment="1">
      <alignment horizontal="center"/>
    </xf>
    <xf numFmtId="0" fontId="24" fillId="3" borderId="140" xfId="0" applyFont="1" applyFill="1" applyBorder="1" applyAlignment="1">
      <alignment horizontal="center"/>
    </xf>
    <xf numFmtId="0" fontId="24" fillId="3" borderId="141" xfId="0" applyFont="1" applyFill="1" applyBorder="1" applyAlignment="1">
      <alignment horizontal="center"/>
    </xf>
    <xf numFmtId="4" fontId="47" fillId="4" borderId="23" xfId="5" applyNumberFormat="1" applyFont="1" applyFill="1" applyBorder="1" applyAlignment="1" applyProtection="1">
      <alignment horizontal="left"/>
      <protection locked="0"/>
    </xf>
    <xf numFmtId="4" fontId="47" fillId="4" borderId="2" xfId="5" applyNumberFormat="1" applyFont="1" applyFill="1" applyBorder="1" applyAlignment="1" applyProtection="1">
      <alignment horizontal="left"/>
      <protection locked="0"/>
    </xf>
    <xf numFmtId="4" fontId="47" fillId="4" borderId="24" xfId="5" applyNumberFormat="1" applyFont="1" applyFill="1" applyBorder="1" applyAlignment="1" applyProtection="1">
      <alignment horizontal="left"/>
      <protection locked="0"/>
    </xf>
    <xf numFmtId="4" fontId="13" fillId="3" borderId="32" xfId="5" applyNumberFormat="1" applyFont="1" applyFill="1" applyBorder="1" applyAlignment="1">
      <alignment horizontal="center" vertical="center" textRotation="90"/>
    </xf>
    <xf numFmtId="4" fontId="13" fillId="3" borderId="113" xfId="5" applyNumberFormat="1" applyFont="1" applyFill="1" applyBorder="1" applyAlignment="1">
      <alignment horizontal="center" vertical="center" textRotation="90"/>
    </xf>
    <xf numFmtId="4" fontId="17" fillId="3" borderId="127" xfId="5" applyNumberFormat="1" applyFont="1" applyFill="1" applyBorder="1" applyAlignment="1">
      <alignment horizontal="left"/>
    </xf>
    <xf numFmtId="4" fontId="17" fillId="3" borderId="77" xfId="5" applyNumberFormat="1" applyFont="1" applyFill="1" applyBorder="1" applyAlignment="1">
      <alignment horizontal="left"/>
    </xf>
    <xf numFmtId="4" fontId="47" fillId="4" borderId="128" xfId="5" applyNumberFormat="1" applyFont="1" applyFill="1" applyBorder="1" applyAlignment="1" applyProtection="1">
      <alignment horizontal="left"/>
      <protection locked="0"/>
    </xf>
    <xf numFmtId="4" fontId="47" fillId="4" borderId="15" xfId="5" applyNumberFormat="1" applyFont="1" applyFill="1" applyBorder="1" applyAlignment="1" applyProtection="1">
      <alignment horizontal="left"/>
      <protection locked="0"/>
    </xf>
    <xf numFmtId="4" fontId="47" fillId="4" borderId="129" xfId="5" applyNumberFormat="1" applyFont="1" applyFill="1" applyBorder="1" applyAlignment="1" applyProtection="1">
      <alignment horizontal="left"/>
      <protection locked="0"/>
    </xf>
    <xf numFmtId="0" fontId="13" fillId="2" borderId="80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0" fontId="13" fillId="2" borderId="79" xfId="0" applyFont="1" applyFill="1" applyBorder="1" applyAlignment="1">
      <alignment horizontal="left"/>
    </xf>
    <xf numFmtId="0" fontId="13" fillId="2" borderId="80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center" wrapText="1"/>
    </xf>
    <xf numFmtId="0" fontId="34" fillId="2" borderId="25" xfId="0" applyFont="1" applyFill="1" applyBorder="1" applyAlignment="1">
      <alignment horizontal="center"/>
    </xf>
    <xf numFmtId="0" fontId="7" fillId="2" borderId="89" xfId="0" applyFont="1" applyFill="1" applyBorder="1" applyAlignment="1">
      <alignment horizontal="left"/>
    </xf>
    <xf numFmtId="0" fontId="7" fillId="2" borderId="73" xfId="0" applyFont="1" applyFill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0" fontId="35" fillId="2" borderId="33" xfId="0" applyFont="1" applyFill="1" applyBorder="1" applyAlignment="1">
      <alignment horizontal="center"/>
    </xf>
    <xf numFmtId="0" fontId="35" fillId="2" borderId="22" xfId="0" applyFont="1" applyFill="1" applyBorder="1" applyAlignment="1">
      <alignment horizontal="center"/>
    </xf>
    <xf numFmtId="0" fontId="35" fillId="2" borderId="30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36" fillId="2" borderId="42" xfId="0" applyFont="1" applyFill="1" applyBorder="1" applyAlignment="1">
      <alignment horizontal="center"/>
    </xf>
    <xf numFmtId="0" fontId="36" fillId="2" borderId="33" xfId="0" applyFont="1" applyFill="1" applyBorder="1" applyAlignment="1">
      <alignment horizontal="center"/>
    </xf>
    <xf numFmtId="0" fontId="36" fillId="2" borderId="22" xfId="0" applyFont="1" applyFill="1" applyBorder="1" applyAlignment="1">
      <alignment horizontal="center"/>
    </xf>
    <xf numFmtId="0" fontId="36" fillId="2" borderId="30" xfId="0" applyFont="1" applyFill="1" applyBorder="1" applyAlignment="1">
      <alignment horizontal="center"/>
    </xf>
    <xf numFmtId="0" fontId="36" fillId="2" borderId="26" xfId="0" applyFont="1" applyFill="1" applyBorder="1" applyAlignment="1">
      <alignment horizontal="center"/>
    </xf>
    <xf numFmtId="0" fontId="36" fillId="2" borderId="21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4" fontId="8" fillId="3" borderId="65" xfId="0" applyNumberFormat="1" applyFont="1" applyFill="1" applyBorder="1" applyAlignment="1">
      <alignment horizontal="left" vertical="center" wrapText="1"/>
    </xf>
    <xf numFmtId="4" fontId="8" fillId="3" borderId="85" xfId="0" applyNumberFormat="1" applyFont="1" applyFill="1" applyBorder="1" applyAlignment="1">
      <alignment horizontal="left" vertical="center" wrapText="1"/>
    </xf>
    <xf numFmtId="4" fontId="8" fillId="3" borderId="10" xfId="0" applyNumberFormat="1" applyFont="1" applyFill="1" applyBorder="1" applyAlignment="1">
      <alignment horizontal="left" vertical="center" wrapText="1"/>
    </xf>
    <xf numFmtId="4" fontId="8" fillId="3" borderId="30" xfId="0" applyNumberFormat="1" applyFont="1" applyFill="1" applyBorder="1" applyAlignment="1">
      <alignment horizontal="left" vertical="center" wrapText="1"/>
    </xf>
    <xf numFmtId="14" fontId="13" fillId="3" borderId="68" xfId="0" applyNumberFormat="1" applyFont="1" applyFill="1" applyBorder="1" applyAlignment="1">
      <alignment horizontal="center" vertical="top"/>
    </xf>
    <xf numFmtId="14" fontId="13" fillId="3" borderId="69" xfId="0" applyNumberFormat="1" applyFont="1" applyFill="1" applyBorder="1" applyAlignment="1">
      <alignment horizontal="center" vertical="top"/>
    </xf>
    <xf numFmtId="14" fontId="13" fillId="3" borderId="2" xfId="0" applyNumberFormat="1" applyFont="1" applyFill="1" applyBorder="1" applyAlignment="1">
      <alignment horizontal="center" vertical="top"/>
    </xf>
    <xf numFmtId="14" fontId="13" fillId="3" borderId="43" xfId="0" applyNumberFormat="1" applyFont="1" applyFill="1" applyBorder="1" applyAlignment="1">
      <alignment horizontal="center" vertical="top"/>
    </xf>
    <xf numFmtId="0" fontId="13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right"/>
    </xf>
    <xf numFmtId="0" fontId="16" fillId="3" borderId="78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top"/>
    </xf>
    <xf numFmtId="0" fontId="2" fillId="3" borderId="4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top"/>
    </xf>
    <xf numFmtId="0" fontId="13" fillId="2" borderId="24" xfId="0" applyFont="1" applyFill="1" applyBorder="1" applyAlignment="1">
      <alignment horizontal="center" vertical="top"/>
    </xf>
    <xf numFmtId="0" fontId="13" fillId="2" borderId="2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0" fontId="13" fillId="2" borderId="43" xfId="0" applyFont="1" applyFill="1" applyBorder="1" applyAlignment="1">
      <alignment horizontal="center" vertical="top"/>
    </xf>
    <xf numFmtId="0" fontId="49" fillId="8" borderId="194" xfId="0" applyFont="1" applyFill="1" applyBorder="1" applyAlignment="1">
      <alignment horizontal="center" vertical="center" wrapText="1"/>
    </xf>
    <xf numFmtId="0" fontId="49" fillId="8" borderId="0" xfId="0" applyFont="1" applyFill="1" applyBorder="1" applyAlignment="1">
      <alignment horizontal="center" vertical="center" wrapText="1"/>
    </xf>
    <xf numFmtId="0" fontId="49" fillId="8" borderId="197" xfId="0" applyFont="1" applyFill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4" fontId="20" fillId="0" borderId="45" xfId="0" applyNumberFormat="1" applyFont="1" applyBorder="1" applyAlignment="1">
      <alignment horizontal="left" vertical="top"/>
    </xf>
    <xf numFmtId="4" fontId="20" fillId="0" borderId="21" xfId="0" applyNumberFormat="1" applyFont="1" applyBorder="1" applyAlignment="1">
      <alignment horizontal="left" vertical="top"/>
    </xf>
    <xf numFmtId="4" fontId="20" fillId="0" borderId="47" xfId="0" applyNumberFormat="1" applyFont="1" applyBorder="1" applyAlignment="1">
      <alignment horizontal="left" vertical="top"/>
    </xf>
    <xf numFmtId="4" fontId="20" fillId="0" borderId="26" xfId="0" applyNumberFormat="1" applyFont="1" applyBorder="1" applyAlignment="1">
      <alignment horizontal="left" vertical="top"/>
    </xf>
    <xf numFmtId="14" fontId="20" fillId="3" borderId="68" xfId="0" applyNumberFormat="1" applyFont="1" applyFill="1" applyBorder="1" applyAlignment="1">
      <alignment horizontal="center"/>
    </xf>
    <xf numFmtId="4" fontId="13" fillId="3" borderId="2" xfId="0" applyNumberFormat="1" applyFont="1" applyFill="1" applyBorder="1" applyAlignment="1">
      <alignment horizontal="center"/>
    </xf>
    <xf numFmtId="4" fontId="8" fillId="2" borderId="26" xfId="0" applyNumberFormat="1" applyFont="1" applyFill="1" applyBorder="1" applyAlignment="1">
      <alignment horizontal="center"/>
    </xf>
    <xf numFmtId="4" fontId="8" fillId="2" borderId="60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43" xfId="0" applyNumberFormat="1" applyFont="1" applyFill="1" applyBorder="1" applyAlignment="1">
      <alignment horizontal="center"/>
    </xf>
    <xf numFmtId="4" fontId="35" fillId="4" borderId="23" xfId="0" applyNumberFormat="1" applyFont="1" applyFill="1" applyBorder="1" applyAlignment="1" applyProtection="1">
      <alignment horizontal="center"/>
      <protection locked="0"/>
    </xf>
    <xf numFmtId="4" fontId="35" fillId="4" borderId="2" xfId="0" applyNumberFormat="1" applyFont="1" applyFill="1" applyBorder="1" applyAlignment="1" applyProtection="1">
      <alignment horizontal="center"/>
      <protection locked="0"/>
    </xf>
    <xf numFmtId="0" fontId="35" fillId="4" borderId="2" xfId="0" applyNumberFormat="1" applyFont="1" applyFill="1" applyBorder="1" applyAlignment="1" applyProtection="1">
      <alignment horizontal="center"/>
      <protection locked="0"/>
    </xf>
    <xf numFmtId="49" fontId="35" fillId="4" borderId="24" xfId="0" applyNumberFormat="1" applyFont="1" applyFill="1" applyBorder="1" applyAlignment="1" applyProtection="1">
      <alignment horizontal="center"/>
      <protection locked="0"/>
    </xf>
    <xf numFmtId="4" fontId="13" fillId="3" borderId="42" xfId="0" applyNumberFormat="1" applyFont="1" applyFill="1" applyBorder="1" applyAlignment="1">
      <alignment horizontal="center" vertical="center" wrapText="1"/>
    </xf>
    <xf numFmtId="4" fontId="13" fillId="3" borderId="11" xfId="0" applyNumberFormat="1" applyFont="1" applyFill="1" applyBorder="1" applyAlignment="1">
      <alignment horizontal="center" vertical="center" wrapText="1"/>
    </xf>
    <xf numFmtId="4" fontId="13" fillId="3" borderId="33" xfId="0" applyNumberFormat="1" applyFont="1" applyFill="1" applyBorder="1" applyAlignment="1">
      <alignment horizontal="center" vertical="center" wrapText="1"/>
    </xf>
    <xf numFmtId="4" fontId="13" fillId="3" borderId="31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center" wrapText="1"/>
    </xf>
    <xf numFmtId="4" fontId="13" fillId="3" borderId="59" xfId="0" applyNumberFormat="1" applyFont="1" applyFill="1" applyBorder="1" applyAlignment="1">
      <alignment horizontal="center" vertical="center" wrapText="1"/>
    </xf>
    <xf numFmtId="4" fontId="35" fillId="4" borderId="42" xfId="0" applyNumberFormat="1" applyFont="1" applyFill="1" applyBorder="1" applyAlignment="1" applyProtection="1">
      <alignment horizontal="center"/>
      <protection locked="0"/>
    </xf>
    <xf numFmtId="4" fontId="35" fillId="4" borderId="11" xfId="0" applyNumberFormat="1" applyFont="1" applyFill="1" applyBorder="1" applyAlignment="1" applyProtection="1">
      <alignment horizontal="center"/>
      <protection locked="0"/>
    </xf>
    <xf numFmtId="49" fontId="35" fillId="4" borderId="2" xfId="0" applyNumberFormat="1" applyFont="1" applyFill="1" applyBorder="1" applyAlignment="1" applyProtection="1">
      <alignment horizontal="center"/>
      <protection locked="0"/>
    </xf>
    <xf numFmtId="170" fontId="26" fillId="2" borderId="23" xfId="0" applyNumberFormat="1" applyFont="1" applyFill="1" applyBorder="1" applyAlignment="1">
      <alignment horizontal="center" wrapText="1"/>
    </xf>
    <xf numFmtId="170" fontId="26" fillId="2" borderId="43" xfId="0" applyNumberFormat="1" applyFont="1" applyFill="1" applyBorder="1" applyAlignment="1">
      <alignment horizontal="center" wrapText="1"/>
    </xf>
    <xf numFmtId="4" fontId="13" fillId="3" borderId="58" xfId="0" applyNumberFormat="1" applyFont="1" applyFill="1" applyBorder="1" applyAlignment="1">
      <alignment horizontal="center" vertical="center" wrapText="1"/>
    </xf>
    <xf numFmtId="4" fontId="17" fillId="3" borderId="51" xfId="0" applyNumberFormat="1" applyFont="1" applyFill="1" applyBorder="1" applyAlignment="1">
      <alignment horizontal="left"/>
    </xf>
    <xf numFmtId="4" fontId="8" fillId="2" borderId="78" xfId="0" applyNumberFormat="1" applyFont="1" applyFill="1" applyBorder="1" applyAlignment="1">
      <alignment horizontal="center"/>
    </xf>
    <xf numFmtId="4" fontId="13" fillId="3" borderId="23" xfId="0" applyNumberFormat="1" applyFont="1" applyFill="1" applyBorder="1" applyAlignment="1">
      <alignment horizontal="left"/>
    </xf>
    <xf numFmtId="4" fontId="13" fillId="3" borderId="2" xfId="0" applyNumberFormat="1" applyFont="1" applyFill="1" applyBorder="1" applyAlignment="1">
      <alignment horizontal="left"/>
    </xf>
    <xf numFmtId="4" fontId="35" fillId="4" borderId="23" xfId="0" applyNumberFormat="1" applyFont="1" applyFill="1" applyBorder="1" applyAlignment="1" applyProtection="1">
      <alignment horizontal="center" vertical="center"/>
      <protection locked="0"/>
    </xf>
    <xf numFmtId="4" fontId="35" fillId="4" borderId="24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>
      <alignment horizontal="center"/>
    </xf>
    <xf numFmtId="4" fontId="8" fillId="2" borderId="62" xfId="0" applyNumberFormat="1" applyFont="1" applyFill="1" applyBorder="1" applyAlignment="1">
      <alignment horizontal="center"/>
    </xf>
    <xf numFmtId="49" fontId="35" fillId="4" borderId="42" xfId="0" applyNumberFormat="1" applyFont="1" applyFill="1" applyBorder="1" applyAlignment="1" applyProtection="1">
      <alignment horizontal="center"/>
      <protection locked="0"/>
    </xf>
    <xf numFmtId="0" fontId="35" fillId="4" borderId="33" xfId="0" applyFont="1" applyFill="1" applyBorder="1" applyAlignment="1" applyProtection="1">
      <protection locked="0"/>
    </xf>
    <xf numFmtId="4" fontId="13" fillId="3" borderId="23" xfId="0" applyNumberFormat="1" applyFont="1" applyFill="1" applyBorder="1" applyAlignment="1">
      <alignment horizontal="right"/>
    </xf>
    <xf numFmtId="4" fontId="13" fillId="3" borderId="2" xfId="0" applyNumberFormat="1" applyFont="1" applyFill="1" applyBorder="1" applyAlignment="1">
      <alignment horizontal="right"/>
    </xf>
    <xf numFmtId="4" fontId="13" fillId="4" borderId="23" xfId="0" applyNumberFormat="1" applyFont="1" applyFill="1" applyBorder="1" applyAlignment="1" applyProtection="1">
      <alignment horizontal="center"/>
      <protection locked="0"/>
    </xf>
    <xf numFmtId="4" fontId="13" fillId="4" borderId="2" xfId="0" applyNumberFormat="1" applyFont="1" applyFill="1" applyBorder="1" applyAlignment="1" applyProtection="1">
      <alignment horizontal="center"/>
      <protection locked="0"/>
    </xf>
    <xf numFmtId="4" fontId="13" fillId="2" borderId="91" xfId="0" applyNumberFormat="1" applyFont="1" applyFill="1" applyBorder="1" applyAlignment="1">
      <alignment horizontal="center"/>
    </xf>
    <xf numFmtId="4" fontId="13" fillId="2" borderId="106" xfId="0" applyNumberFormat="1" applyFont="1" applyFill="1" applyBorder="1" applyAlignment="1">
      <alignment horizontal="center"/>
    </xf>
    <xf numFmtId="4" fontId="13" fillId="2" borderId="178" xfId="0" applyNumberFormat="1" applyFont="1" applyFill="1" applyBorder="1" applyAlignment="1">
      <alignment horizontal="center"/>
    </xf>
    <xf numFmtId="4" fontId="13" fillId="4" borderId="23" xfId="0" applyNumberFormat="1" applyFont="1" applyFill="1" applyBorder="1" applyAlignment="1" applyProtection="1">
      <alignment horizontal="right"/>
      <protection locked="0"/>
    </xf>
    <xf numFmtId="4" fontId="13" fillId="4" borderId="2" xfId="0" applyNumberFormat="1" applyFont="1" applyFill="1" applyBorder="1" applyAlignment="1" applyProtection="1">
      <alignment horizontal="right"/>
      <protection locked="0"/>
    </xf>
    <xf numFmtId="4" fontId="26" fillId="2" borderId="23" xfId="0" applyNumberFormat="1" applyFont="1" applyFill="1" applyBorder="1" applyAlignment="1">
      <alignment horizontal="center" wrapText="1"/>
    </xf>
    <xf numFmtId="4" fontId="26" fillId="2" borderId="24" xfId="0" applyNumberFormat="1" applyFont="1" applyFill="1" applyBorder="1" applyAlignment="1">
      <alignment horizontal="center" wrapText="1"/>
    </xf>
    <xf numFmtId="4" fontId="26" fillId="2" borderId="128" xfId="0" applyNumberFormat="1" applyFont="1" applyFill="1" applyBorder="1" applyAlignment="1">
      <alignment horizontal="center" wrapText="1"/>
    </xf>
    <xf numFmtId="4" fontId="26" fillId="2" borderId="129" xfId="0" applyNumberFormat="1" applyFont="1" applyFill="1" applyBorder="1" applyAlignment="1">
      <alignment horizontal="center" wrapText="1"/>
    </xf>
    <xf numFmtId="170" fontId="26" fillId="2" borderId="128" xfId="0" applyNumberFormat="1" applyFont="1" applyFill="1" applyBorder="1" applyAlignment="1">
      <alignment horizontal="center" wrapText="1"/>
    </xf>
    <xf numFmtId="170" fontId="26" fillId="2" borderId="130" xfId="0" applyNumberFormat="1" applyFont="1" applyFill="1" applyBorder="1" applyAlignment="1">
      <alignment horizontal="center" wrapText="1"/>
    </xf>
    <xf numFmtId="4" fontId="8" fillId="2" borderId="73" xfId="0" applyNumberFormat="1" applyFont="1" applyFill="1" applyBorder="1" applyAlignment="1">
      <alignment horizontal="center"/>
    </xf>
    <xf numFmtId="3" fontId="13" fillId="3" borderId="31" xfId="0" applyNumberFormat="1" applyFont="1" applyFill="1" applyBorder="1" applyAlignment="1">
      <alignment horizontal="center"/>
    </xf>
    <xf numFmtId="3" fontId="13" fillId="3" borderId="59" xfId="0" applyNumberFormat="1" applyFont="1" applyFill="1" applyBorder="1" applyAlignment="1">
      <alignment horizontal="center"/>
    </xf>
    <xf numFmtId="4" fontId="8" fillId="2" borderId="111" xfId="0" applyNumberFormat="1" applyFont="1" applyFill="1" applyBorder="1" applyAlignment="1">
      <alignment horizontal="center"/>
    </xf>
    <xf numFmtId="4" fontId="8" fillId="2" borderId="112" xfId="0" applyNumberFormat="1" applyFont="1" applyFill="1" applyBorder="1" applyAlignment="1">
      <alignment horizontal="center"/>
    </xf>
    <xf numFmtId="4" fontId="8" fillId="3" borderId="67" xfId="0" applyNumberFormat="1" applyFont="1" applyFill="1" applyBorder="1" applyAlignment="1">
      <alignment horizontal="center"/>
    </xf>
    <xf numFmtId="4" fontId="8" fillId="3" borderId="70" xfId="0" applyNumberFormat="1" applyFont="1" applyFill="1" applyBorder="1" applyAlignment="1">
      <alignment horizontal="center"/>
    </xf>
    <xf numFmtId="170" fontId="8" fillId="2" borderId="99" xfId="0" applyNumberFormat="1" applyFont="1" applyFill="1" applyBorder="1" applyAlignment="1">
      <alignment horizontal="center"/>
    </xf>
    <xf numFmtId="170" fontId="8" fillId="2" borderId="105" xfId="0" applyNumberFormat="1" applyFont="1" applyFill="1" applyBorder="1" applyAlignment="1">
      <alignment horizontal="center"/>
    </xf>
    <xf numFmtId="170" fontId="26" fillId="3" borderId="73" xfId="0" applyNumberFormat="1" applyFont="1" applyFill="1" applyBorder="1" applyAlignment="1">
      <alignment horizontal="center" wrapText="1"/>
    </xf>
    <xf numFmtId="170" fontId="26" fillId="3" borderId="90" xfId="0" applyNumberFormat="1" applyFont="1" applyFill="1" applyBorder="1" applyAlignment="1">
      <alignment horizontal="center" wrapText="1"/>
    </xf>
    <xf numFmtId="4" fontId="8" fillId="2" borderId="42" xfId="0" applyNumberFormat="1" applyFont="1" applyFill="1" applyBorder="1" applyAlignment="1">
      <alignment horizontal="center"/>
    </xf>
    <xf numFmtId="4" fontId="8" fillId="2" borderId="33" xfId="0" applyNumberFormat="1" applyFont="1" applyFill="1" applyBorder="1" applyAlignment="1">
      <alignment horizontal="center"/>
    </xf>
    <xf numFmtId="170" fontId="5" fillId="3" borderId="42" xfId="0" applyNumberFormat="1" applyFont="1" applyFill="1" applyBorder="1" applyAlignment="1">
      <alignment horizontal="right"/>
    </xf>
    <xf numFmtId="170" fontId="5" fillId="3" borderId="58" xfId="0" applyNumberFormat="1" applyFont="1" applyFill="1" applyBorder="1" applyAlignment="1">
      <alignment horizontal="right"/>
    </xf>
    <xf numFmtId="4" fontId="4" fillId="0" borderId="44" xfId="0" applyNumberFormat="1" applyFont="1" applyBorder="1" applyAlignment="1">
      <alignment horizontal="left"/>
    </xf>
    <xf numFmtId="4" fontId="4" fillId="0" borderId="10" xfId="0" applyNumberFormat="1" applyFont="1" applyBorder="1" applyAlignment="1">
      <alignment horizontal="left"/>
    </xf>
    <xf numFmtId="4" fontId="4" fillId="0" borderId="55" xfId="0" applyNumberFormat="1" applyFont="1" applyBorder="1" applyAlignment="1">
      <alignment horizontal="left"/>
    </xf>
    <xf numFmtId="4" fontId="16" fillId="0" borderId="71" xfId="0" applyNumberFormat="1" applyFont="1" applyBorder="1" applyAlignment="1">
      <alignment horizontal="left" vertical="center"/>
    </xf>
    <xf numFmtId="4" fontId="16" fillId="0" borderId="72" xfId="0" applyNumberFormat="1" applyFont="1" applyBorder="1" applyAlignment="1">
      <alignment horizontal="left" vertical="center"/>
    </xf>
    <xf numFmtId="170" fontId="35" fillId="4" borderId="23" xfId="0" applyNumberFormat="1" applyFont="1" applyFill="1" applyBorder="1" applyAlignment="1" applyProtection="1">
      <alignment horizontal="center"/>
      <protection locked="0"/>
    </xf>
    <xf numFmtId="170" fontId="35" fillId="4" borderId="24" xfId="0" applyNumberFormat="1" applyFont="1" applyFill="1" applyBorder="1" applyAlignment="1" applyProtection="1">
      <alignment horizontal="center"/>
      <protection locked="0"/>
    </xf>
    <xf numFmtId="4" fontId="26" fillId="2" borderId="23" xfId="0" applyNumberFormat="1" applyFont="1" applyFill="1" applyBorder="1" applyAlignment="1">
      <alignment horizontal="center"/>
    </xf>
    <xf numFmtId="4" fontId="26" fillId="2" borderId="24" xfId="0" applyNumberFormat="1" applyFont="1" applyFill="1" applyBorder="1" applyAlignment="1">
      <alignment horizontal="center"/>
    </xf>
    <xf numFmtId="4" fontId="35" fillId="4" borderId="25" xfId="0" applyNumberFormat="1" applyFont="1" applyFill="1" applyBorder="1" applyAlignment="1" applyProtection="1">
      <alignment horizontal="center"/>
      <protection locked="0"/>
    </xf>
    <xf numFmtId="4" fontId="29" fillId="0" borderId="71" xfId="0" applyNumberFormat="1" applyFont="1" applyBorder="1" applyAlignment="1">
      <alignment horizontal="left" vertical="center"/>
    </xf>
    <xf numFmtId="4" fontId="29" fillId="0" borderId="72" xfId="0" applyNumberFormat="1" applyFont="1" applyBorder="1" applyAlignment="1">
      <alignment horizontal="left" vertical="center"/>
    </xf>
    <xf numFmtId="4" fontId="35" fillId="0" borderId="23" xfId="0" applyNumberFormat="1" applyFont="1" applyBorder="1" applyAlignment="1">
      <alignment horizontal="center"/>
    </xf>
    <xf numFmtId="4" fontId="35" fillId="0" borderId="24" xfId="0" applyNumberFormat="1" applyFont="1" applyBorder="1" applyAlignment="1">
      <alignment horizontal="center"/>
    </xf>
    <xf numFmtId="4" fontId="35" fillId="4" borderId="33" xfId="0" applyNumberFormat="1" applyFont="1" applyFill="1" applyBorder="1" applyAlignment="1" applyProtection="1">
      <alignment horizontal="center"/>
      <protection locked="0"/>
    </xf>
    <xf numFmtId="4" fontId="26" fillId="2" borderId="42" xfId="0" applyNumberFormat="1" applyFont="1" applyFill="1" applyBorder="1" applyAlignment="1">
      <alignment horizontal="center"/>
    </xf>
    <xf numFmtId="4" fontId="26" fillId="2" borderId="33" xfId="0" applyNumberFormat="1" applyFont="1" applyFill="1" applyBorder="1" applyAlignment="1">
      <alignment horizontal="center"/>
    </xf>
    <xf numFmtId="4" fontId="35" fillId="0" borderId="111" xfId="0" applyNumberFormat="1" applyFont="1" applyFill="1" applyBorder="1" applyAlignment="1">
      <alignment horizontal="center"/>
    </xf>
    <xf numFmtId="4" fontId="35" fillId="0" borderId="23" xfId="0" applyNumberFormat="1" applyFont="1" applyFill="1" applyBorder="1" applyAlignment="1">
      <alignment horizontal="center"/>
    </xf>
    <xf numFmtId="4" fontId="35" fillId="0" borderId="24" xfId="0" applyNumberFormat="1" applyFont="1" applyFill="1" applyBorder="1" applyAlignment="1">
      <alignment horizontal="center"/>
    </xf>
    <xf numFmtId="4" fontId="26" fillId="3" borderId="11" xfId="0" applyNumberFormat="1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3" fontId="26" fillId="3" borderId="21" xfId="0" applyNumberFormat="1" applyFont="1" applyFill="1" applyBorder="1" applyAlignment="1">
      <alignment horizontal="center" vertical="center" wrapText="1"/>
    </xf>
    <xf numFmtId="170" fontId="35" fillId="4" borderId="42" xfId="0" applyNumberFormat="1" applyFont="1" applyFill="1" applyBorder="1" applyAlignment="1" applyProtection="1">
      <alignment horizontal="center"/>
      <protection locked="0"/>
    </xf>
    <xf numFmtId="170" fontId="35" fillId="4" borderId="33" xfId="0" applyNumberFormat="1" applyFont="1" applyFill="1" applyBorder="1" applyAlignment="1" applyProtection="1">
      <alignment horizontal="center"/>
      <protection locked="0"/>
    </xf>
    <xf numFmtId="0" fontId="26" fillId="3" borderId="22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4" fontId="26" fillId="3" borderId="49" xfId="0" applyNumberFormat="1" applyFont="1" applyFill="1" applyBorder="1" applyAlignment="1">
      <alignment horizontal="center"/>
    </xf>
    <xf numFmtId="4" fontId="26" fillId="3" borderId="33" xfId="0" applyNumberFormat="1" applyFont="1" applyFill="1" applyBorder="1" applyAlignment="1">
      <alignment horizontal="center"/>
    </xf>
    <xf numFmtId="4" fontId="26" fillId="3" borderId="48" xfId="0" applyNumberFormat="1" applyFont="1" applyFill="1" applyBorder="1" applyAlignment="1">
      <alignment horizontal="center"/>
    </xf>
    <xf numFmtId="4" fontId="26" fillId="3" borderId="19" xfId="0" applyNumberFormat="1" applyFont="1" applyFill="1" applyBorder="1" applyAlignment="1">
      <alignment horizontal="center"/>
    </xf>
    <xf numFmtId="4" fontId="26" fillId="3" borderId="44" xfId="0" applyNumberFormat="1" applyFont="1" applyFill="1" applyBorder="1" applyAlignment="1">
      <alignment horizontal="center"/>
    </xf>
    <xf numFmtId="4" fontId="26" fillId="3" borderId="30" xfId="0" applyNumberFormat="1" applyFont="1" applyFill="1" applyBorder="1" applyAlignment="1">
      <alignment horizontal="center"/>
    </xf>
    <xf numFmtId="4" fontId="26" fillId="3" borderId="42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3" borderId="31" xfId="0" applyNumberFormat="1" applyFont="1" applyFill="1" applyBorder="1" applyAlignment="1">
      <alignment horizontal="center" vertical="center" wrapText="1"/>
    </xf>
    <xf numFmtId="4" fontId="26" fillId="3" borderId="19" xfId="0" applyNumberFormat="1" applyFont="1" applyFill="1" applyBorder="1" applyAlignment="1">
      <alignment horizontal="center" vertical="center" wrapText="1"/>
    </xf>
    <xf numFmtId="4" fontId="26" fillId="3" borderId="0" xfId="0" applyNumberFormat="1" applyFont="1" applyFill="1" applyBorder="1" applyAlignment="1">
      <alignment horizontal="center" vertical="center" wrapText="1"/>
    </xf>
    <xf numFmtId="3" fontId="26" fillId="3" borderId="22" xfId="0" applyNumberFormat="1" applyFont="1" applyFill="1" applyBorder="1" applyAlignment="1">
      <alignment horizontal="center"/>
    </xf>
    <xf numFmtId="3" fontId="26" fillId="3" borderId="30" xfId="0" applyNumberFormat="1" applyFont="1" applyFill="1" applyBorder="1" applyAlignment="1">
      <alignment horizontal="center"/>
    </xf>
    <xf numFmtId="3" fontId="26" fillId="3" borderId="31" xfId="0" applyNumberFormat="1" applyFont="1" applyFill="1" applyBorder="1" applyAlignment="1">
      <alignment horizontal="center"/>
    </xf>
    <xf numFmtId="3" fontId="26" fillId="3" borderId="59" xfId="0" applyNumberFormat="1" applyFont="1" applyFill="1" applyBorder="1" applyAlignment="1">
      <alignment horizontal="center"/>
    </xf>
    <xf numFmtId="4" fontId="26" fillId="3" borderId="58" xfId="0" applyNumberFormat="1" applyFont="1" applyFill="1" applyBorder="1" applyAlignment="1">
      <alignment horizontal="center" vertical="center" wrapText="1"/>
    </xf>
    <xf numFmtId="4" fontId="26" fillId="3" borderId="59" xfId="0" applyNumberFormat="1" applyFont="1" applyFill="1" applyBorder="1" applyAlignment="1">
      <alignment horizontal="center" vertical="center" wrapText="1"/>
    </xf>
    <xf numFmtId="14" fontId="20" fillId="3" borderId="2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left"/>
    </xf>
    <xf numFmtId="0" fontId="20" fillId="3" borderId="43" xfId="0" applyFont="1" applyFill="1" applyBorder="1" applyAlignment="1">
      <alignment horizontal="left"/>
    </xf>
    <xf numFmtId="4" fontId="26" fillId="3" borderId="26" xfId="0" applyNumberFormat="1" applyFont="1" applyFill="1" applyBorder="1" applyAlignment="1">
      <alignment horizontal="center"/>
    </xf>
    <xf numFmtId="4" fontId="26" fillId="3" borderId="60" xfId="0" applyNumberFormat="1" applyFont="1" applyFill="1" applyBorder="1" applyAlignment="1">
      <alignment horizontal="center"/>
    </xf>
    <xf numFmtId="4" fontId="20" fillId="2" borderId="25" xfId="0" applyNumberFormat="1" applyFont="1" applyFill="1" applyBorder="1" applyAlignment="1">
      <alignment horizontal="center"/>
    </xf>
    <xf numFmtId="4" fontId="20" fillId="2" borderId="23" xfId="0" applyNumberFormat="1" applyFont="1" applyFill="1" applyBorder="1" applyAlignment="1">
      <alignment horizontal="center"/>
    </xf>
    <xf numFmtId="4" fontId="26" fillId="3" borderId="32" xfId="0" applyNumberFormat="1" applyFont="1" applyFill="1" applyBorder="1" applyAlignment="1">
      <alignment horizontal="center"/>
    </xf>
    <xf numFmtId="4" fontId="26" fillId="3" borderId="61" xfId="0" applyNumberFormat="1" applyFont="1" applyFill="1" applyBorder="1" applyAlignment="1">
      <alignment horizontal="center"/>
    </xf>
    <xf numFmtId="4" fontId="35" fillId="4" borderId="24" xfId="0" applyNumberFormat="1" applyFont="1" applyFill="1" applyBorder="1" applyAlignment="1" applyProtection="1">
      <alignment horizontal="center"/>
      <protection locked="0"/>
    </xf>
    <xf numFmtId="4" fontId="20" fillId="2" borderId="24" xfId="0" applyNumberFormat="1" applyFont="1" applyFill="1" applyBorder="1" applyAlignment="1">
      <alignment horizontal="center"/>
    </xf>
    <xf numFmtId="4" fontId="35" fillId="3" borderId="23" xfId="0" applyNumberFormat="1" applyFont="1" applyFill="1" applyBorder="1" applyAlignment="1">
      <alignment horizontal="center"/>
    </xf>
    <xf numFmtId="4" fontId="35" fillId="3" borderId="24" xfId="0" applyNumberFormat="1" applyFont="1" applyFill="1" applyBorder="1" applyAlignment="1">
      <alignment horizontal="center"/>
    </xf>
    <xf numFmtId="4" fontId="20" fillId="2" borderId="26" xfId="0" applyNumberFormat="1" applyFont="1" applyFill="1" applyBorder="1" applyAlignment="1">
      <alignment horizontal="center"/>
    </xf>
    <xf numFmtId="4" fontId="20" fillId="2" borderId="42" xfId="0" applyNumberFormat="1" applyFont="1" applyFill="1" applyBorder="1" applyAlignment="1">
      <alignment horizontal="center"/>
    </xf>
    <xf numFmtId="4" fontId="20" fillId="3" borderId="91" xfId="0" applyNumberFormat="1" applyFont="1" applyFill="1" applyBorder="1" applyAlignment="1">
      <alignment horizontal="left"/>
    </xf>
    <xf numFmtId="4" fontId="20" fillId="3" borderId="106" xfId="0" applyNumberFormat="1" applyFont="1" applyFill="1" applyBorder="1" applyAlignment="1">
      <alignment horizontal="left"/>
    </xf>
    <xf numFmtId="4" fontId="20" fillId="3" borderId="92" xfId="0" applyNumberFormat="1" applyFont="1" applyFill="1" applyBorder="1" applyAlignment="1">
      <alignment horizontal="left"/>
    </xf>
    <xf numFmtId="4" fontId="20" fillId="0" borderId="64" xfId="0" applyNumberFormat="1" applyFont="1" applyBorder="1" applyAlignment="1">
      <alignment horizontal="left" vertical="top"/>
    </xf>
    <xf numFmtId="4" fontId="20" fillId="0" borderId="65" xfId="0" applyNumberFormat="1" applyFont="1" applyBorder="1" applyAlignment="1">
      <alignment horizontal="left" vertical="top"/>
    </xf>
    <xf numFmtId="4" fontId="20" fillId="0" borderId="44" xfId="0" applyNumberFormat="1" applyFont="1" applyBorder="1" applyAlignment="1">
      <alignment horizontal="left" vertical="top"/>
    </xf>
    <xf numFmtId="4" fontId="20" fillId="0" borderId="10" xfId="0" applyNumberFormat="1" applyFont="1" applyBorder="1" applyAlignment="1">
      <alignment horizontal="left" vertical="top"/>
    </xf>
    <xf numFmtId="0" fontId="26" fillId="3" borderId="2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4" fontId="13" fillId="3" borderId="32" xfId="0" applyNumberFormat="1" applyFont="1" applyFill="1" applyBorder="1" applyAlignment="1">
      <alignment horizontal="center" vertical="center" wrapText="1"/>
    </xf>
    <xf numFmtId="4" fontId="26" fillId="3" borderId="32" xfId="0" applyNumberFormat="1" applyFont="1" applyFill="1" applyBorder="1" applyAlignment="1">
      <alignment horizontal="center" vertical="center" wrapText="1"/>
    </xf>
    <xf numFmtId="4" fontId="26" fillId="3" borderId="6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43" xfId="0" applyNumberFormat="1" applyFont="1" applyFill="1" applyBorder="1" applyAlignment="1">
      <alignment horizontal="center"/>
    </xf>
    <xf numFmtId="3" fontId="26" fillId="3" borderId="63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wrapText="1"/>
    </xf>
    <xf numFmtId="170" fontId="26" fillId="2" borderId="25" xfId="0" applyNumberFormat="1" applyFont="1" applyFill="1" applyBorder="1" applyAlignment="1">
      <alignment horizontal="center" wrapText="1"/>
    </xf>
    <xf numFmtId="170" fontId="26" fillId="2" borderId="62" xfId="0" applyNumberFormat="1" applyFont="1" applyFill="1" applyBorder="1" applyAlignment="1">
      <alignment horizontal="center" wrapText="1"/>
    </xf>
    <xf numFmtId="4" fontId="35" fillId="4" borderId="26" xfId="0" applyNumberFormat="1" applyFont="1" applyFill="1" applyBorder="1" applyAlignment="1" applyProtection="1">
      <alignment horizontal="center"/>
      <protection locked="0"/>
    </xf>
    <xf numFmtId="4" fontId="4" fillId="0" borderId="10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top"/>
    </xf>
    <xf numFmtId="4" fontId="13" fillId="3" borderId="26" xfId="0" applyNumberFormat="1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 wrapText="1"/>
    </xf>
    <xf numFmtId="4" fontId="20" fillId="3" borderId="107" xfId="0" applyNumberFormat="1" applyFont="1" applyFill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4" fontId="20" fillId="3" borderId="22" xfId="0" applyNumberFormat="1" applyFont="1" applyFill="1" applyBorder="1" applyAlignment="1">
      <alignment horizontal="center" vertical="center"/>
    </xf>
    <xf numFmtId="4" fontId="20" fillId="3" borderId="1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/>
    </xf>
    <xf numFmtId="3" fontId="13" fillId="3" borderId="19" xfId="0" applyNumberFormat="1" applyFont="1" applyFill="1" applyBorder="1" applyAlignment="1">
      <alignment horizontal="center"/>
    </xf>
    <xf numFmtId="3" fontId="13" fillId="3" borderId="22" xfId="0" applyNumberFormat="1" applyFont="1" applyFill="1" applyBorder="1" applyAlignment="1">
      <alignment horizontal="center"/>
    </xf>
    <xf numFmtId="3" fontId="13" fillId="3" borderId="3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2" fontId="45" fillId="4" borderId="93" xfId="0" applyNumberFormat="1" applyFont="1" applyFill="1" applyBorder="1" applyAlignment="1" applyProtection="1">
      <alignment horizontal="center" vertical="center"/>
      <protection locked="0"/>
    </xf>
    <xf numFmtId="2" fontId="45" fillId="4" borderId="10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center"/>
    </xf>
    <xf numFmtId="2" fontId="45" fillId="4" borderId="101" xfId="0" applyNumberFormat="1" applyFont="1" applyFill="1" applyBorder="1" applyAlignment="1" applyProtection="1">
      <alignment horizontal="right" vertical="center"/>
      <protection locked="0"/>
    </xf>
    <xf numFmtId="2" fontId="45" fillId="4" borderId="93" xfId="0" applyNumberFormat="1" applyFont="1" applyFill="1" applyBorder="1" applyAlignment="1" applyProtection="1">
      <alignment horizontal="right" vertical="center"/>
      <protection locked="0"/>
    </xf>
    <xf numFmtId="2" fontId="2" fillId="5" borderId="96" xfId="0" applyNumberFormat="1" applyFont="1" applyFill="1" applyBorder="1" applyAlignment="1">
      <alignment horizontal="center" vertical="center"/>
    </xf>
    <xf numFmtId="4" fontId="2" fillId="5" borderId="74" xfId="0" applyNumberFormat="1" applyFont="1" applyFill="1" applyBorder="1" applyAlignment="1">
      <alignment horizontal="right" vertical="center"/>
    </xf>
    <xf numFmtId="2" fontId="2" fillId="5" borderId="9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2" fontId="45" fillId="4" borderId="97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>
      <alignment vertical="center"/>
    </xf>
    <xf numFmtId="2" fontId="2" fillId="5" borderId="74" xfId="0" applyNumberFormat="1" applyFont="1" applyFill="1" applyBorder="1" applyAlignment="1">
      <alignment horizontal="center" vertical="center"/>
    </xf>
    <xf numFmtId="2" fontId="2" fillId="5" borderId="96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2" fillId="5" borderId="97" xfId="0" applyNumberFormat="1" applyFont="1" applyFill="1" applyBorder="1" applyAlignment="1">
      <alignment horizontal="right" vertical="center"/>
    </xf>
    <xf numFmtId="2" fontId="2" fillId="5" borderId="76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2" fontId="45" fillId="4" borderId="140" xfId="0" applyNumberFormat="1" applyFont="1" applyFill="1" applyBorder="1" applyAlignment="1" applyProtection="1">
      <alignment horizontal="right" vertical="center"/>
      <protection locked="0"/>
    </xf>
    <xf numFmtId="2" fontId="45" fillId="4" borderId="190" xfId="0" applyNumberFormat="1" applyFont="1" applyFill="1" applyBorder="1" applyAlignment="1" applyProtection="1">
      <alignment horizontal="center" vertical="center"/>
      <protection locked="0"/>
    </xf>
    <xf numFmtId="2" fontId="45" fillId="4" borderId="149" xfId="0" applyNumberFormat="1" applyFont="1" applyFill="1" applyBorder="1" applyAlignment="1" applyProtection="1">
      <alignment horizontal="right" vertical="center"/>
      <protection locked="0"/>
    </xf>
    <xf numFmtId="2" fontId="45" fillId="4" borderId="187" xfId="0" applyNumberFormat="1" applyFont="1" applyFill="1" applyBorder="1" applyAlignment="1" applyProtection="1">
      <alignment horizontal="right" vertical="center"/>
      <protection locked="0"/>
    </xf>
    <xf numFmtId="2" fontId="45" fillId="4" borderId="187" xfId="0" applyNumberFormat="1" applyFont="1" applyFill="1" applyBorder="1" applyAlignment="1" applyProtection="1">
      <alignment horizontal="center" vertical="center"/>
      <protection locked="0"/>
    </xf>
    <xf numFmtId="2" fontId="45" fillId="4" borderId="188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" fontId="5" fillId="3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2" fontId="2" fillId="5" borderId="74" xfId="0" applyNumberFormat="1" applyFont="1" applyFill="1" applyBorder="1" applyAlignment="1">
      <alignment horizontal="right" vertical="center"/>
    </xf>
    <xf numFmtId="2" fontId="2" fillId="5" borderId="2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2" fontId="2" fillId="5" borderId="76" xfId="0" applyNumberFormat="1" applyFont="1" applyFill="1" applyBorder="1" applyAlignment="1">
      <alignment horizontal="right" vertical="center"/>
    </xf>
    <xf numFmtId="2" fontId="2" fillId="5" borderId="104" xfId="0" applyNumberFormat="1" applyFont="1" applyFill="1" applyBorder="1" applyAlignment="1">
      <alignment horizontal="right" vertical="center"/>
    </xf>
    <xf numFmtId="2" fontId="2" fillId="5" borderId="75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9" fontId="46" fillId="3" borderId="163" xfId="3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0" fontId="44" fillId="4" borderId="10" xfId="0" applyFont="1" applyFill="1" applyBorder="1" applyAlignment="1" applyProtection="1">
      <alignment horizontal="left" vertical="center"/>
      <protection locked="0"/>
    </xf>
    <xf numFmtId="2" fontId="45" fillId="4" borderId="189" xfId="0" applyNumberFormat="1" applyFont="1" applyFill="1" applyBorder="1" applyAlignment="1" applyProtection="1">
      <alignment horizontal="right" vertical="center"/>
      <protection locked="0"/>
    </xf>
    <xf numFmtId="2" fontId="45" fillId="4" borderId="190" xfId="0" applyNumberFormat="1" applyFont="1" applyFill="1" applyBorder="1" applyAlignment="1" applyProtection="1">
      <alignment horizontal="right" vertical="center"/>
      <protection locked="0"/>
    </xf>
    <xf numFmtId="2" fontId="45" fillId="4" borderId="104" xfId="0" applyNumberFormat="1" applyFont="1" applyFill="1" applyBorder="1" applyAlignment="1" applyProtection="1">
      <alignment horizontal="right" vertical="center"/>
      <protection locked="0"/>
    </xf>
    <xf numFmtId="2" fontId="2" fillId="5" borderId="12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right" vertical="center"/>
    </xf>
    <xf numFmtId="9" fontId="46" fillId="3" borderId="162" xfId="3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/>
    </xf>
    <xf numFmtId="2" fontId="45" fillId="4" borderId="191" xfId="0" applyNumberFormat="1" applyFont="1" applyFill="1" applyBorder="1" applyAlignment="1" applyProtection="1">
      <alignment horizontal="center" vertical="center"/>
      <protection locked="0"/>
    </xf>
    <xf numFmtId="4" fontId="5" fillId="3" borderId="0" xfId="0" applyNumberFormat="1" applyFont="1" applyFill="1" applyBorder="1" applyAlignment="1">
      <alignment horizontal="center"/>
    </xf>
    <xf numFmtId="2" fontId="2" fillId="5" borderId="10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14" fontId="2" fillId="3" borderId="17" xfId="0" applyNumberFormat="1" applyFont="1" applyFill="1" applyBorder="1" applyAlignment="1">
      <alignment horizontal="center" vertical="center"/>
    </xf>
    <xf numFmtId="2" fontId="2" fillId="5" borderId="57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center"/>
    </xf>
    <xf numFmtId="0" fontId="6" fillId="3" borderId="164" xfId="0" applyFont="1" applyFill="1" applyBorder="1" applyAlignment="1">
      <alignment horizontal="left"/>
    </xf>
    <xf numFmtId="9" fontId="6" fillId="5" borderId="164" xfId="0" applyNumberFormat="1" applyFont="1" applyFill="1" applyBorder="1" applyAlignment="1">
      <alignment horizontal="center" vertical="center"/>
    </xf>
    <xf numFmtId="0" fontId="6" fillId="5" borderId="16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0" xfId="3" quotePrefix="1" applyNumberFormat="1" applyFont="1" applyFill="1" applyBorder="1" applyAlignment="1">
      <alignment horizontal="left" vertical="center"/>
    </xf>
    <xf numFmtId="176" fontId="5" fillId="3" borderId="19" xfId="3" quotePrefix="1" applyNumberFormat="1" applyFont="1" applyFill="1" applyBorder="1" applyAlignment="1">
      <alignment horizontal="left" vertical="center"/>
    </xf>
    <xf numFmtId="0" fontId="46" fillId="3" borderId="162" xfId="0" applyFont="1" applyFill="1" applyBorder="1" applyAlignment="1">
      <alignment horizontal="left"/>
    </xf>
    <xf numFmtId="0" fontId="46" fillId="3" borderId="16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/>
    </xf>
  </cellXfs>
  <cellStyles count="26">
    <cellStyle name="DATUM" xfId="8"/>
    <cellStyle name="Euro" xfId="2"/>
    <cellStyle name="FEST" xfId="9"/>
    <cellStyle name="Gesamt" xfId="10"/>
    <cellStyle name="Komma" xfId="1" builtinId="3"/>
    <cellStyle name="Komma 2" xfId="7"/>
    <cellStyle name="Komma 3" xfId="20"/>
    <cellStyle name="Komma0" xfId="11"/>
    <cellStyle name="KOPFZEILE1" xfId="12"/>
    <cellStyle name="KOPFZEILE2" xfId="13"/>
    <cellStyle name="Prozent" xfId="3" builtinId="5"/>
    <cellStyle name="Prozent 2" xfId="6"/>
    <cellStyle name="Prozent 3" xfId="21"/>
    <cellStyle name="Standard" xfId="0" builtinId="0"/>
    <cellStyle name="Standard 2" xfId="4"/>
    <cellStyle name="Standard 2 2" xfId="23"/>
    <cellStyle name="Standard 2 3" xfId="22"/>
    <cellStyle name="Standard 3" xfId="5"/>
    <cellStyle name="Standard 4" xfId="19"/>
    <cellStyle name="SUMME" xfId="14"/>
    <cellStyle name="SUMME 2" xfId="25"/>
    <cellStyle name="Währung 2" xfId="18"/>
    <cellStyle name="Währung 2 2" xfId="24"/>
    <cellStyle name="Währung0" xfId="15"/>
    <cellStyle name="Zeile 1" xfId="16"/>
    <cellStyle name="Zeile 2" xfId="17"/>
  </cellStyles>
  <dxfs count="0"/>
  <tableStyles count="0" defaultTableStyle="TableStyleMedium9" defaultPivotStyle="PivotStyleLight16"/>
  <colors>
    <mruColors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282776</xdr:colOff>
      <xdr:row>74</xdr:row>
      <xdr:rowOff>30191</xdr:rowOff>
    </xdr:from>
    <xdr:to>
      <xdr:col>6</xdr:col>
      <xdr:colOff>789213</xdr:colOff>
      <xdr:row>75</xdr:row>
      <xdr:rowOff>0</xdr:rowOff>
    </xdr:to>
    <xdr:sp macro="" textlink="">
      <xdr:nvSpPr>
        <xdr:cNvPr id="3" name="Nach oben gebogener Pfeil 2"/>
        <xdr:cNvSpPr/>
      </xdr:nvSpPr>
      <xdr:spPr>
        <a:xfrm flipH="1">
          <a:off x="7004705" y="19678905"/>
          <a:ext cx="506437" cy="160309"/>
        </a:xfrm>
        <a:prstGeom prst="bentUpArrow">
          <a:avLst>
            <a:gd name="adj1" fmla="val 28448"/>
            <a:gd name="adj2" fmla="val 50000"/>
            <a:gd name="adj3" fmla="val 50000"/>
          </a:avLst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43376</xdr:colOff>
      <xdr:row>38</xdr:row>
      <xdr:rowOff>59535</xdr:rowOff>
    </xdr:from>
    <xdr:to>
      <xdr:col>13</xdr:col>
      <xdr:colOff>350389</xdr:colOff>
      <xdr:row>38</xdr:row>
      <xdr:rowOff>200709</xdr:rowOff>
    </xdr:to>
    <xdr:sp macro="" textlink="">
      <xdr:nvSpPr>
        <xdr:cNvPr id="6" name="Nach oben gebogener Pfeil 5"/>
        <xdr:cNvSpPr/>
      </xdr:nvSpPr>
      <xdr:spPr>
        <a:xfrm rot="16200000" flipH="1">
          <a:off x="8760028" y="8936919"/>
          <a:ext cx="141174" cy="307013"/>
        </a:xfrm>
        <a:prstGeom prst="bentUpArrow">
          <a:avLst>
            <a:gd name="adj1" fmla="val 28448"/>
            <a:gd name="adj2" fmla="val 50000"/>
            <a:gd name="adj3" fmla="val 50000"/>
          </a:avLst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13</xdr:col>
      <xdr:colOff>43376</xdr:colOff>
      <xdr:row>38</xdr:row>
      <xdr:rowOff>59535</xdr:rowOff>
    </xdr:from>
    <xdr:to>
      <xdr:col>13</xdr:col>
      <xdr:colOff>350389</xdr:colOff>
      <xdr:row>38</xdr:row>
      <xdr:rowOff>200709</xdr:rowOff>
    </xdr:to>
    <xdr:sp macro="" textlink="">
      <xdr:nvSpPr>
        <xdr:cNvPr id="3" name="Nach oben gebogener Pfeil 2"/>
        <xdr:cNvSpPr/>
      </xdr:nvSpPr>
      <xdr:spPr>
        <a:xfrm rot="16200000" flipH="1">
          <a:off x="8813096" y="9158715"/>
          <a:ext cx="141174" cy="307013"/>
        </a:xfrm>
        <a:prstGeom prst="bentUpArrow">
          <a:avLst>
            <a:gd name="adj1" fmla="val 28448"/>
            <a:gd name="adj2" fmla="val 50000"/>
            <a:gd name="adj3" fmla="val 50000"/>
          </a:avLst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4"/>
  <sheetViews>
    <sheetView tabSelected="1" zoomScaleNormal="100" workbookViewId="0">
      <selection activeCell="B11" sqref="B11"/>
    </sheetView>
  </sheetViews>
  <sheetFormatPr baseColWidth="10" defaultRowHeight="24" customHeight="1" x14ac:dyDescent="0.2"/>
  <cols>
    <col min="1" max="1" width="35" style="532" customWidth="1"/>
    <col min="2" max="2" width="54.7109375" style="719" customWidth="1"/>
    <col min="3" max="50" width="11.42578125" style="719"/>
    <col min="51" max="16384" width="11.42578125" style="534"/>
  </cols>
  <sheetData>
    <row r="1" spans="1:2" s="719" customFormat="1" ht="15" x14ac:dyDescent="0.2">
      <c r="A1" s="805" t="s">
        <v>318</v>
      </c>
      <c r="B1" s="717" t="s">
        <v>306</v>
      </c>
    </row>
    <row r="2" spans="1:2" s="719" customFormat="1" ht="15" x14ac:dyDescent="0.2">
      <c r="B2" s="717" t="s">
        <v>307</v>
      </c>
    </row>
    <row r="3" spans="1:2" s="719" customFormat="1" ht="15" x14ac:dyDescent="0.2">
      <c r="B3" s="717"/>
    </row>
    <row r="4" spans="1:2" s="719" customFormat="1" ht="48.75" customHeight="1" x14ac:dyDescent="0.2">
      <c r="A4" s="1250"/>
    </row>
    <row r="5" spans="1:2" s="719" customFormat="1" ht="34.5" customHeight="1" x14ac:dyDescent="0.2">
      <c r="A5" s="804" t="s">
        <v>317</v>
      </c>
    </row>
    <row r="6" spans="1:2" s="1252" customFormat="1" ht="39.75" customHeight="1" x14ac:dyDescent="0.2">
      <c r="A6" s="1251" t="s">
        <v>319</v>
      </c>
      <c r="B6" s="1251"/>
    </row>
    <row r="7" spans="1:2" s="719" customFormat="1" ht="6" customHeight="1" x14ac:dyDescent="0.2">
      <c r="A7" s="1250"/>
    </row>
    <row r="8" spans="1:2" ht="24" customHeight="1" x14ac:dyDescent="0.2">
      <c r="A8" s="531" t="s">
        <v>295</v>
      </c>
      <c r="B8" s="719" t="s">
        <v>262</v>
      </c>
    </row>
    <row r="9" spans="1:2" s="719" customFormat="1" ht="5.0999999999999996" customHeight="1" x14ac:dyDescent="0.2">
      <c r="A9" s="662"/>
    </row>
    <row r="10" spans="1:2" ht="24" customHeight="1" x14ac:dyDescent="0.2">
      <c r="A10" s="688" t="s">
        <v>296</v>
      </c>
      <c r="B10" s="719" t="s">
        <v>263</v>
      </c>
    </row>
    <row r="11" spans="1:2" s="719" customFormat="1" ht="24" customHeight="1" x14ac:dyDescent="0.2">
      <c r="A11" s="662"/>
    </row>
    <row r="12" spans="1:2" s="719" customFormat="1" ht="24" customHeight="1" x14ac:dyDescent="0.2">
      <c r="A12" s="533" t="s">
        <v>308</v>
      </c>
    </row>
    <row r="13" spans="1:2" s="719" customFormat="1" ht="5.0999999999999996" customHeight="1" x14ac:dyDescent="0.2">
      <c r="A13" s="662"/>
    </row>
    <row r="14" spans="1:2" ht="24" customHeight="1" x14ac:dyDescent="0.2">
      <c r="A14" s="661" t="s">
        <v>305</v>
      </c>
    </row>
    <row r="15" spans="1:2" s="719" customFormat="1" ht="5.0999999999999996" customHeight="1" x14ac:dyDescent="0.2">
      <c r="A15" s="662"/>
    </row>
    <row r="16" spans="1:2" ht="24" customHeight="1" x14ac:dyDescent="0.2">
      <c r="A16" s="663" t="s">
        <v>320</v>
      </c>
    </row>
    <row r="17" spans="1:1" s="719" customFormat="1" ht="24" customHeight="1" x14ac:dyDescent="0.2">
      <c r="A17" s="662"/>
    </row>
    <row r="18" spans="1:1" s="719" customFormat="1" ht="24" customHeight="1" x14ac:dyDescent="0.2"/>
    <row r="19" spans="1:1" s="740" customFormat="1" ht="24" customHeight="1" x14ac:dyDescent="0.2">
      <c r="A19" s="740" t="s">
        <v>310</v>
      </c>
    </row>
    <row r="20" spans="1:1" s="719" customFormat="1" ht="24" customHeight="1" x14ac:dyDescent="0.2">
      <c r="A20" s="741" t="s">
        <v>311</v>
      </c>
    </row>
    <row r="21" spans="1:1" s="719" customFormat="1" ht="24" customHeight="1" x14ac:dyDescent="0.2">
      <c r="A21" s="741" t="s">
        <v>309</v>
      </c>
    </row>
    <row r="22" spans="1:1" s="719" customFormat="1" ht="24" customHeight="1" x14ac:dyDescent="0.2">
      <c r="A22" s="662"/>
    </row>
    <row r="23" spans="1:1" s="719" customFormat="1" ht="24" customHeight="1" x14ac:dyDescent="0.2">
      <c r="A23" s="662"/>
    </row>
    <row r="24" spans="1:1" s="719" customFormat="1" ht="24" customHeight="1" x14ac:dyDescent="0.2"/>
    <row r="25" spans="1:1" s="719" customFormat="1" ht="24" customHeight="1" x14ac:dyDescent="0.2">
      <c r="A25" s="662"/>
    </row>
    <row r="26" spans="1:1" s="719" customFormat="1" ht="24" customHeight="1" x14ac:dyDescent="0.2">
      <c r="A26" s="662"/>
    </row>
    <row r="27" spans="1:1" s="719" customFormat="1" ht="24" customHeight="1" x14ac:dyDescent="0.2">
      <c r="A27" s="662"/>
    </row>
    <row r="28" spans="1:1" s="719" customFormat="1" ht="24" customHeight="1" x14ac:dyDescent="0.2">
      <c r="A28" s="662"/>
    </row>
    <row r="29" spans="1:1" s="719" customFormat="1" ht="24" customHeight="1" x14ac:dyDescent="0.2">
      <c r="A29" s="662"/>
    </row>
    <row r="30" spans="1:1" s="719" customFormat="1" ht="24" customHeight="1" x14ac:dyDescent="0.2">
      <c r="A30" s="662"/>
    </row>
    <row r="31" spans="1:1" s="719" customFormat="1" ht="24" customHeight="1" x14ac:dyDescent="0.2">
      <c r="A31" s="662"/>
    </row>
    <row r="32" spans="1:1" s="719" customFormat="1" ht="24" customHeight="1" x14ac:dyDescent="0.2">
      <c r="A32" s="662"/>
    </row>
    <row r="33" spans="1:1" s="719" customFormat="1" ht="24" customHeight="1" x14ac:dyDescent="0.2">
      <c r="A33" s="662"/>
    </row>
    <row r="34" spans="1:1" s="719" customFormat="1" ht="24" customHeight="1" x14ac:dyDescent="0.2">
      <c r="A34" s="662"/>
    </row>
    <row r="35" spans="1:1" s="719" customFormat="1" ht="24" customHeight="1" x14ac:dyDescent="0.2">
      <c r="A35" s="662"/>
    </row>
    <row r="36" spans="1:1" s="719" customFormat="1" ht="24" customHeight="1" x14ac:dyDescent="0.2">
      <c r="A36" s="662"/>
    </row>
    <row r="37" spans="1:1" s="719" customFormat="1" ht="24" customHeight="1" x14ac:dyDescent="0.2">
      <c r="A37" s="662"/>
    </row>
    <row r="38" spans="1:1" s="719" customFormat="1" ht="24" customHeight="1" x14ac:dyDescent="0.2">
      <c r="A38" s="662"/>
    </row>
    <row r="39" spans="1:1" s="719" customFormat="1" ht="24" customHeight="1" x14ac:dyDescent="0.2">
      <c r="A39" s="662"/>
    </row>
    <row r="40" spans="1:1" s="719" customFormat="1" ht="24" customHeight="1" x14ac:dyDescent="0.2">
      <c r="A40" s="662"/>
    </row>
    <row r="41" spans="1:1" s="719" customFormat="1" ht="24" customHeight="1" x14ac:dyDescent="0.2">
      <c r="A41" s="662"/>
    </row>
    <row r="42" spans="1:1" s="719" customFormat="1" ht="24" customHeight="1" x14ac:dyDescent="0.2">
      <c r="A42" s="662"/>
    </row>
    <row r="43" spans="1:1" s="719" customFormat="1" ht="24" customHeight="1" x14ac:dyDescent="0.2">
      <c r="A43" s="662"/>
    </row>
    <row r="44" spans="1:1" s="719" customFormat="1" ht="24" customHeight="1" x14ac:dyDescent="0.2">
      <c r="A44" s="662"/>
    </row>
    <row r="45" spans="1:1" s="719" customFormat="1" ht="24" customHeight="1" x14ac:dyDescent="0.2">
      <c r="A45" s="662"/>
    </row>
    <row r="46" spans="1:1" s="719" customFormat="1" ht="24" customHeight="1" x14ac:dyDescent="0.2">
      <c r="A46" s="662"/>
    </row>
    <row r="47" spans="1:1" s="719" customFormat="1" ht="24" customHeight="1" x14ac:dyDescent="0.2">
      <c r="A47" s="662"/>
    </row>
    <row r="48" spans="1:1" s="719" customFormat="1" ht="24" customHeight="1" x14ac:dyDescent="0.2">
      <c r="A48" s="662"/>
    </row>
    <row r="49" spans="1:1" s="719" customFormat="1" ht="24" customHeight="1" x14ac:dyDescent="0.2">
      <c r="A49" s="662"/>
    </row>
    <row r="50" spans="1:1" s="719" customFormat="1" ht="24" customHeight="1" x14ac:dyDescent="0.2">
      <c r="A50" s="662"/>
    </row>
    <row r="51" spans="1:1" s="719" customFormat="1" ht="24" customHeight="1" x14ac:dyDescent="0.2">
      <c r="A51" s="662"/>
    </row>
    <row r="52" spans="1:1" s="719" customFormat="1" ht="24" customHeight="1" x14ac:dyDescent="0.2">
      <c r="A52" s="662"/>
    </row>
    <row r="53" spans="1:1" s="719" customFormat="1" ht="24" customHeight="1" x14ac:dyDescent="0.2">
      <c r="A53" s="662"/>
    </row>
    <row r="54" spans="1:1" s="719" customFormat="1" ht="24" customHeight="1" x14ac:dyDescent="0.2">
      <c r="A54" s="662"/>
    </row>
    <row r="55" spans="1:1" s="719" customFormat="1" ht="24" customHeight="1" x14ac:dyDescent="0.2">
      <c r="A55" s="662"/>
    </row>
    <row r="56" spans="1:1" s="719" customFormat="1" ht="24" customHeight="1" x14ac:dyDescent="0.2">
      <c r="A56" s="662"/>
    </row>
    <row r="57" spans="1:1" s="719" customFormat="1" ht="24" customHeight="1" x14ac:dyDescent="0.2">
      <c r="A57" s="662"/>
    </row>
    <row r="58" spans="1:1" s="719" customFormat="1" ht="24" customHeight="1" x14ac:dyDescent="0.2">
      <c r="A58" s="662"/>
    </row>
    <row r="59" spans="1:1" s="719" customFormat="1" ht="24" customHeight="1" x14ac:dyDescent="0.2">
      <c r="A59" s="662"/>
    </row>
    <row r="60" spans="1:1" s="719" customFormat="1" ht="24" customHeight="1" x14ac:dyDescent="0.2">
      <c r="A60" s="662"/>
    </row>
    <row r="61" spans="1:1" s="719" customFormat="1" ht="24" customHeight="1" x14ac:dyDescent="0.2">
      <c r="A61" s="662"/>
    </row>
    <row r="62" spans="1:1" s="719" customFormat="1" ht="24" customHeight="1" x14ac:dyDescent="0.2">
      <c r="A62" s="662"/>
    </row>
    <row r="63" spans="1:1" s="719" customFormat="1" ht="24" customHeight="1" x14ac:dyDescent="0.2">
      <c r="A63" s="662"/>
    </row>
    <row r="64" spans="1:1" s="719" customFormat="1" ht="24" customHeight="1" x14ac:dyDescent="0.2">
      <c r="A64" s="662"/>
    </row>
    <row r="65" spans="1:1" s="719" customFormat="1" ht="24" customHeight="1" x14ac:dyDescent="0.2">
      <c r="A65" s="662"/>
    </row>
    <row r="66" spans="1:1" s="719" customFormat="1" ht="24" customHeight="1" x14ac:dyDescent="0.2">
      <c r="A66" s="662"/>
    </row>
    <row r="67" spans="1:1" s="719" customFormat="1" ht="24" customHeight="1" x14ac:dyDescent="0.2">
      <c r="A67" s="662"/>
    </row>
    <row r="68" spans="1:1" s="719" customFormat="1" ht="24" customHeight="1" x14ac:dyDescent="0.2">
      <c r="A68" s="662"/>
    </row>
    <row r="69" spans="1:1" s="719" customFormat="1" ht="24" customHeight="1" x14ac:dyDescent="0.2">
      <c r="A69" s="662"/>
    </row>
    <row r="70" spans="1:1" s="719" customFormat="1" ht="24" customHeight="1" x14ac:dyDescent="0.2">
      <c r="A70" s="662"/>
    </row>
    <row r="71" spans="1:1" s="719" customFormat="1" ht="24" customHeight="1" x14ac:dyDescent="0.2">
      <c r="A71" s="662"/>
    </row>
    <row r="72" spans="1:1" s="719" customFormat="1" ht="24" customHeight="1" x14ac:dyDescent="0.2">
      <c r="A72" s="662"/>
    </row>
    <row r="73" spans="1:1" s="719" customFormat="1" ht="24" customHeight="1" x14ac:dyDescent="0.2">
      <c r="A73" s="662"/>
    </row>
    <row r="74" spans="1:1" s="719" customFormat="1" ht="24" customHeight="1" x14ac:dyDescent="0.2">
      <c r="A74" s="662"/>
    </row>
    <row r="75" spans="1:1" s="719" customFormat="1" ht="24" customHeight="1" x14ac:dyDescent="0.2">
      <c r="A75" s="662"/>
    </row>
    <row r="76" spans="1:1" s="719" customFormat="1" ht="24" customHeight="1" x14ac:dyDescent="0.2">
      <c r="A76" s="662"/>
    </row>
    <row r="77" spans="1:1" s="719" customFormat="1" ht="24" customHeight="1" x14ac:dyDescent="0.2">
      <c r="A77" s="662"/>
    </row>
    <row r="78" spans="1:1" s="719" customFormat="1" ht="24" customHeight="1" x14ac:dyDescent="0.2">
      <c r="A78" s="662"/>
    </row>
    <row r="79" spans="1:1" s="719" customFormat="1" ht="24" customHeight="1" x14ac:dyDescent="0.2">
      <c r="A79" s="662"/>
    </row>
    <row r="80" spans="1:1" s="719" customFormat="1" ht="24" customHeight="1" x14ac:dyDescent="0.2">
      <c r="A80" s="662"/>
    </row>
    <row r="81" spans="1:1" s="719" customFormat="1" ht="24" customHeight="1" x14ac:dyDescent="0.2">
      <c r="A81" s="662"/>
    </row>
    <row r="82" spans="1:1" s="719" customFormat="1" ht="24" customHeight="1" x14ac:dyDescent="0.2">
      <c r="A82" s="662"/>
    </row>
    <row r="83" spans="1:1" s="719" customFormat="1" ht="24" customHeight="1" x14ac:dyDescent="0.2">
      <c r="A83" s="662"/>
    </row>
    <row r="84" spans="1:1" s="719" customFormat="1" ht="24" customHeight="1" x14ac:dyDescent="0.2">
      <c r="A84" s="662"/>
    </row>
    <row r="85" spans="1:1" s="719" customFormat="1" ht="24" customHeight="1" x14ac:dyDescent="0.2">
      <c r="A85" s="662"/>
    </row>
    <row r="86" spans="1:1" s="719" customFormat="1" ht="24" customHeight="1" x14ac:dyDescent="0.2">
      <c r="A86" s="662"/>
    </row>
    <row r="87" spans="1:1" s="719" customFormat="1" ht="24" customHeight="1" x14ac:dyDescent="0.2">
      <c r="A87" s="662"/>
    </row>
    <row r="88" spans="1:1" s="719" customFormat="1" ht="24" customHeight="1" x14ac:dyDescent="0.2">
      <c r="A88" s="662"/>
    </row>
    <row r="89" spans="1:1" s="719" customFormat="1" ht="24" customHeight="1" x14ac:dyDescent="0.2">
      <c r="A89" s="662"/>
    </row>
    <row r="90" spans="1:1" s="719" customFormat="1" ht="24" customHeight="1" x14ac:dyDescent="0.2">
      <c r="A90" s="662"/>
    </row>
    <row r="91" spans="1:1" s="719" customFormat="1" ht="24" customHeight="1" x14ac:dyDescent="0.2">
      <c r="A91" s="662"/>
    </row>
    <row r="92" spans="1:1" s="719" customFormat="1" ht="24" customHeight="1" x14ac:dyDescent="0.2">
      <c r="A92" s="662"/>
    </row>
    <row r="93" spans="1:1" s="719" customFormat="1" ht="24" customHeight="1" x14ac:dyDescent="0.2">
      <c r="A93" s="662"/>
    </row>
    <row r="94" spans="1:1" s="719" customFormat="1" ht="24" customHeight="1" x14ac:dyDescent="0.2">
      <c r="A94" s="662"/>
    </row>
    <row r="95" spans="1:1" s="719" customFormat="1" ht="24" customHeight="1" x14ac:dyDescent="0.2">
      <c r="A95" s="662"/>
    </row>
    <row r="96" spans="1:1" s="719" customFormat="1" ht="24" customHeight="1" x14ac:dyDescent="0.2">
      <c r="A96" s="662"/>
    </row>
    <row r="97" spans="1:1" s="719" customFormat="1" ht="24" customHeight="1" x14ac:dyDescent="0.2">
      <c r="A97" s="662"/>
    </row>
    <row r="98" spans="1:1" s="719" customFormat="1" ht="24" customHeight="1" x14ac:dyDescent="0.2">
      <c r="A98" s="662"/>
    </row>
    <row r="99" spans="1:1" s="719" customFormat="1" ht="24" customHeight="1" x14ac:dyDescent="0.2">
      <c r="A99" s="662"/>
    </row>
    <row r="100" spans="1:1" s="719" customFormat="1" ht="24" customHeight="1" x14ac:dyDescent="0.2">
      <c r="A100" s="662"/>
    </row>
    <row r="101" spans="1:1" s="719" customFormat="1" ht="24" customHeight="1" x14ac:dyDescent="0.2">
      <c r="A101" s="662"/>
    </row>
    <row r="102" spans="1:1" s="719" customFormat="1" ht="24" customHeight="1" x14ac:dyDescent="0.2">
      <c r="A102" s="662"/>
    </row>
    <row r="103" spans="1:1" s="719" customFormat="1" ht="24" customHeight="1" x14ac:dyDescent="0.2">
      <c r="A103" s="662"/>
    </row>
    <row r="104" spans="1:1" s="719" customFormat="1" ht="24" customHeight="1" x14ac:dyDescent="0.2">
      <c r="A104" s="662"/>
    </row>
    <row r="105" spans="1:1" s="719" customFormat="1" ht="24" customHeight="1" x14ac:dyDescent="0.2">
      <c r="A105" s="662"/>
    </row>
    <row r="106" spans="1:1" s="719" customFormat="1" ht="24" customHeight="1" x14ac:dyDescent="0.2">
      <c r="A106" s="662"/>
    </row>
    <row r="107" spans="1:1" s="719" customFormat="1" ht="24" customHeight="1" x14ac:dyDescent="0.2">
      <c r="A107" s="662"/>
    </row>
    <row r="108" spans="1:1" s="719" customFormat="1" ht="24" customHeight="1" x14ac:dyDescent="0.2">
      <c r="A108" s="662"/>
    </row>
    <row r="109" spans="1:1" s="719" customFormat="1" ht="24" customHeight="1" x14ac:dyDescent="0.2">
      <c r="A109" s="662"/>
    </row>
    <row r="110" spans="1:1" s="719" customFormat="1" ht="24" customHeight="1" x14ac:dyDescent="0.2">
      <c r="A110" s="662"/>
    </row>
    <row r="111" spans="1:1" s="719" customFormat="1" ht="24" customHeight="1" x14ac:dyDescent="0.2">
      <c r="A111" s="662"/>
    </row>
    <row r="112" spans="1:1" s="719" customFormat="1" ht="24" customHeight="1" x14ac:dyDescent="0.2">
      <c r="A112" s="662"/>
    </row>
    <row r="113" spans="1:1" s="719" customFormat="1" ht="24" customHeight="1" x14ac:dyDescent="0.2">
      <c r="A113" s="662"/>
    </row>
    <row r="114" spans="1:1" s="719" customFormat="1" ht="24" customHeight="1" x14ac:dyDescent="0.2">
      <c r="A114" s="662"/>
    </row>
    <row r="115" spans="1:1" s="719" customFormat="1" ht="24" customHeight="1" x14ac:dyDescent="0.2">
      <c r="A115" s="662"/>
    </row>
    <row r="116" spans="1:1" s="719" customFormat="1" ht="24" customHeight="1" x14ac:dyDescent="0.2">
      <c r="A116" s="662"/>
    </row>
    <row r="117" spans="1:1" s="719" customFormat="1" ht="24" customHeight="1" x14ac:dyDescent="0.2">
      <c r="A117" s="662"/>
    </row>
    <row r="118" spans="1:1" s="719" customFormat="1" ht="24" customHeight="1" x14ac:dyDescent="0.2">
      <c r="A118" s="662"/>
    </row>
    <row r="119" spans="1:1" s="719" customFormat="1" ht="24" customHeight="1" x14ac:dyDescent="0.2">
      <c r="A119" s="662"/>
    </row>
    <row r="120" spans="1:1" s="719" customFormat="1" ht="24" customHeight="1" x14ac:dyDescent="0.2">
      <c r="A120" s="662"/>
    </row>
    <row r="121" spans="1:1" s="719" customFormat="1" ht="24" customHeight="1" x14ac:dyDescent="0.2">
      <c r="A121" s="662"/>
    </row>
    <row r="122" spans="1:1" s="719" customFormat="1" ht="24" customHeight="1" x14ac:dyDescent="0.2">
      <c r="A122" s="662"/>
    </row>
    <row r="123" spans="1:1" s="719" customFormat="1" ht="24" customHeight="1" x14ac:dyDescent="0.2">
      <c r="A123" s="662"/>
    </row>
    <row r="124" spans="1:1" s="719" customFormat="1" ht="24" customHeight="1" x14ac:dyDescent="0.2">
      <c r="A124" s="662"/>
    </row>
    <row r="125" spans="1:1" s="719" customFormat="1" ht="24" customHeight="1" x14ac:dyDescent="0.2">
      <c r="A125" s="662"/>
    </row>
    <row r="126" spans="1:1" s="719" customFormat="1" ht="24" customHeight="1" x14ac:dyDescent="0.2">
      <c r="A126" s="662"/>
    </row>
    <row r="127" spans="1:1" s="719" customFormat="1" ht="24" customHeight="1" x14ac:dyDescent="0.2">
      <c r="A127" s="662"/>
    </row>
    <row r="128" spans="1:1" s="719" customFormat="1" ht="24" customHeight="1" x14ac:dyDescent="0.2">
      <c r="A128" s="662"/>
    </row>
    <row r="129" spans="1:1" s="719" customFormat="1" ht="24" customHeight="1" x14ac:dyDescent="0.2">
      <c r="A129" s="662"/>
    </row>
    <row r="130" spans="1:1" s="719" customFormat="1" ht="24" customHeight="1" x14ac:dyDescent="0.2">
      <c r="A130" s="662"/>
    </row>
    <row r="131" spans="1:1" s="719" customFormat="1" ht="24" customHeight="1" x14ac:dyDescent="0.2">
      <c r="A131" s="662"/>
    </row>
    <row r="132" spans="1:1" s="719" customFormat="1" ht="24" customHeight="1" x14ac:dyDescent="0.2">
      <c r="A132" s="662"/>
    </row>
    <row r="133" spans="1:1" s="719" customFormat="1" ht="24" customHeight="1" x14ac:dyDescent="0.2">
      <c r="A133" s="662"/>
    </row>
    <row r="134" spans="1:1" s="719" customFormat="1" ht="24" customHeight="1" x14ac:dyDescent="0.2">
      <c r="A134" s="662"/>
    </row>
    <row r="135" spans="1:1" s="719" customFormat="1" ht="24" customHeight="1" x14ac:dyDescent="0.2">
      <c r="A135" s="662"/>
    </row>
    <row r="136" spans="1:1" s="719" customFormat="1" ht="24" customHeight="1" x14ac:dyDescent="0.2">
      <c r="A136" s="662"/>
    </row>
    <row r="137" spans="1:1" s="719" customFormat="1" ht="24" customHeight="1" x14ac:dyDescent="0.2">
      <c r="A137" s="662"/>
    </row>
    <row r="138" spans="1:1" s="719" customFormat="1" ht="24" customHeight="1" x14ac:dyDescent="0.2">
      <c r="A138" s="662"/>
    </row>
    <row r="139" spans="1:1" s="719" customFormat="1" ht="24" customHeight="1" x14ac:dyDescent="0.2">
      <c r="A139" s="662"/>
    </row>
    <row r="140" spans="1:1" s="719" customFormat="1" ht="24" customHeight="1" x14ac:dyDescent="0.2">
      <c r="A140" s="662"/>
    </row>
    <row r="141" spans="1:1" s="719" customFormat="1" ht="24" customHeight="1" x14ac:dyDescent="0.2">
      <c r="A141" s="662"/>
    </row>
    <row r="142" spans="1:1" s="719" customFormat="1" ht="24" customHeight="1" x14ac:dyDescent="0.2">
      <c r="A142" s="662"/>
    </row>
    <row r="143" spans="1:1" s="719" customFormat="1" ht="24" customHeight="1" x14ac:dyDescent="0.2">
      <c r="A143" s="662"/>
    </row>
    <row r="144" spans="1:1" s="719" customFormat="1" ht="24" customHeight="1" x14ac:dyDescent="0.2">
      <c r="A144" s="662"/>
    </row>
    <row r="145" spans="1:1" s="719" customFormat="1" ht="24" customHeight="1" x14ac:dyDescent="0.2">
      <c r="A145" s="662"/>
    </row>
    <row r="146" spans="1:1" s="719" customFormat="1" ht="24" customHeight="1" x14ac:dyDescent="0.2">
      <c r="A146" s="662"/>
    </row>
    <row r="147" spans="1:1" s="719" customFormat="1" ht="24" customHeight="1" x14ac:dyDescent="0.2">
      <c r="A147" s="662"/>
    </row>
    <row r="148" spans="1:1" s="719" customFormat="1" ht="24" customHeight="1" x14ac:dyDescent="0.2">
      <c r="A148" s="662"/>
    </row>
    <row r="149" spans="1:1" s="719" customFormat="1" ht="24" customHeight="1" x14ac:dyDescent="0.2">
      <c r="A149" s="662"/>
    </row>
    <row r="150" spans="1:1" s="719" customFormat="1" ht="24" customHeight="1" x14ac:dyDescent="0.2">
      <c r="A150" s="662"/>
    </row>
    <row r="151" spans="1:1" s="719" customFormat="1" ht="24" customHeight="1" x14ac:dyDescent="0.2">
      <c r="A151" s="662"/>
    </row>
    <row r="152" spans="1:1" s="719" customFormat="1" ht="24" customHeight="1" x14ac:dyDescent="0.2">
      <c r="A152" s="662"/>
    </row>
    <row r="153" spans="1:1" s="719" customFormat="1" ht="24" customHeight="1" x14ac:dyDescent="0.2">
      <c r="A153" s="662"/>
    </row>
    <row r="154" spans="1:1" s="719" customFormat="1" ht="24" customHeight="1" x14ac:dyDescent="0.2">
      <c r="A154" s="662"/>
    </row>
    <row r="155" spans="1:1" s="719" customFormat="1" ht="24" customHeight="1" x14ac:dyDescent="0.2">
      <c r="A155" s="662"/>
    </row>
    <row r="156" spans="1:1" s="719" customFormat="1" ht="24" customHeight="1" x14ac:dyDescent="0.2">
      <c r="A156" s="662"/>
    </row>
    <row r="157" spans="1:1" s="719" customFormat="1" ht="24" customHeight="1" x14ac:dyDescent="0.2">
      <c r="A157" s="662"/>
    </row>
    <row r="158" spans="1:1" s="719" customFormat="1" ht="24" customHeight="1" x14ac:dyDescent="0.2">
      <c r="A158" s="662"/>
    </row>
    <row r="159" spans="1:1" s="719" customFormat="1" ht="24" customHeight="1" x14ac:dyDescent="0.2">
      <c r="A159" s="662"/>
    </row>
    <row r="160" spans="1:1" s="719" customFormat="1" ht="24" customHeight="1" x14ac:dyDescent="0.2">
      <c r="A160" s="662"/>
    </row>
    <row r="161" spans="1:1" s="719" customFormat="1" ht="24" customHeight="1" x14ac:dyDescent="0.2">
      <c r="A161" s="662"/>
    </row>
    <row r="162" spans="1:1" s="719" customFormat="1" ht="24" customHeight="1" x14ac:dyDescent="0.2">
      <c r="A162" s="662"/>
    </row>
    <row r="163" spans="1:1" s="719" customFormat="1" ht="24" customHeight="1" x14ac:dyDescent="0.2">
      <c r="A163" s="662"/>
    </row>
    <row r="164" spans="1:1" s="719" customFormat="1" ht="24" customHeight="1" x14ac:dyDescent="0.2">
      <c r="A164" s="662"/>
    </row>
  </sheetData>
  <sheetProtection password="CE13" sheet="1" objects="1" scenarios="1" selectLockedCells="1"/>
  <mergeCells count="1">
    <mergeCell ref="A6:B6"/>
  </mergeCells>
  <pageMargins left="0.7" right="0.7" top="0.78740157499999996" bottom="0.78740157499999996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8"/>
  <sheetViews>
    <sheetView showZeros="0" zoomScale="70" zoomScaleNormal="70" zoomScaleSheetLayoutView="70" workbookViewId="0">
      <selection activeCell="D17" sqref="D17:E17"/>
    </sheetView>
  </sheetViews>
  <sheetFormatPr baseColWidth="10" defaultRowHeight="15" x14ac:dyDescent="0.2"/>
  <cols>
    <col min="1" max="1" width="1.140625" style="560" customWidth="1"/>
    <col min="2" max="2" width="9.28515625" style="558" customWidth="1"/>
    <col min="3" max="3" width="48.5703125" style="558" customWidth="1"/>
    <col min="4" max="4" width="6.42578125" style="558" customWidth="1"/>
    <col min="5" max="5" width="27.85546875" style="562" customWidth="1"/>
    <col min="6" max="6" width="8.140625" style="561" customWidth="1"/>
    <col min="7" max="7" width="12" style="561" customWidth="1"/>
    <col min="8" max="8" width="6.42578125" style="561" bestFit="1" customWidth="1"/>
    <col min="9" max="9" width="3.28515625" style="558" customWidth="1"/>
    <col min="10" max="10" width="42.140625" style="558" customWidth="1"/>
    <col min="11" max="11" width="1.140625" style="560" customWidth="1"/>
    <col min="12" max="12" width="11.42578125" style="560"/>
    <col min="13" max="13" width="11.42578125" style="751"/>
    <col min="14" max="49" width="11.42578125" style="560"/>
    <col min="50" max="73" width="11.42578125" style="563"/>
    <col min="74" max="16384" width="11.42578125" style="558"/>
  </cols>
  <sheetData>
    <row r="1" spans="1:73" s="560" customFormat="1" ht="6" customHeight="1" thickTop="1" thickBot="1" x14ac:dyDescent="0.25">
      <c r="A1" s="612"/>
      <c r="B1" s="609"/>
      <c r="C1" s="609"/>
      <c r="D1" s="609"/>
      <c r="E1" s="611"/>
      <c r="F1" s="610"/>
      <c r="G1" s="610"/>
      <c r="H1" s="610"/>
      <c r="I1" s="609"/>
      <c r="J1" s="609"/>
      <c r="K1" s="608"/>
      <c r="AX1" s="563"/>
      <c r="AY1" s="563"/>
      <c r="AZ1" s="563"/>
      <c r="BA1" s="563"/>
      <c r="BB1" s="563"/>
      <c r="BC1" s="563"/>
      <c r="BD1" s="563"/>
      <c r="BE1" s="563"/>
      <c r="BF1" s="563"/>
      <c r="BG1" s="563"/>
      <c r="BH1" s="563"/>
      <c r="BI1" s="563"/>
      <c r="BJ1" s="563"/>
      <c r="BK1" s="563"/>
      <c r="BL1" s="563"/>
      <c r="BM1" s="563"/>
      <c r="BN1" s="563"/>
      <c r="BO1" s="563"/>
      <c r="BP1" s="563"/>
      <c r="BQ1" s="563"/>
      <c r="BR1" s="563"/>
      <c r="BS1" s="563"/>
      <c r="BT1" s="563"/>
      <c r="BU1" s="563"/>
    </row>
    <row r="2" spans="1:73" s="559" customFormat="1" ht="15.75" customHeight="1" thickTop="1" x14ac:dyDescent="0.2">
      <c r="A2" s="603"/>
      <c r="B2" s="815" t="s">
        <v>251</v>
      </c>
      <c r="C2" s="816"/>
      <c r="D2" s="816"/>
      <c r="E2" s="816"/>
      <c r="F2" s="816"/>
      <c r="G2" s="816"/>
      <c r="H2" s="816"/>
      <c r="I2" s="816"/>
      <c r="J2" s="819" t="s">
        <v>252</v>
      </c>
      <c r="K2" s="243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751"/>
      <c r="AE2" s="751"/>
      <c r="AF2" s="751"/>
      <c r="AG2" s="751"/>
      <c r="AH2" s="751"/>
      <c r="AI2" s="751"/>
      <c r="AJ2" s="751"/>
      <c r="AK2" s="751"/>
      <c r="AL2" s="751"/>
      <c r="AM2" s="751"/>
      <c r="AN2" s="751"/>
      <c r="AO2" s="751"/>
      <c r="AP2" s="751"/>
      <c r="AQ2" s="751"/>
      <c r="AR2" s="751"/>
      <c r="AS2" s="751"/>
      <c r="AT2" s="751"/>
      <c r="AU2" s="751"/>
      <c r="AV2" s="751"/>
      <c r="AW2" s="751"/>
      <c r="AX2" s="564"/>
      <c r="AY2" s="564"/>
      <c r="AZ2" s="564"/>
      <c r="BA2" s="564"/>
      <c r="BB2" s="564"/>
      <c r="BC2" s="564"/>
      <c r="BD2" s="564"/>
      <c r="BE2" s="564"/>
      <c r="BF2" s="564"/>
      <c r="BG2" s="564"/>
      <c r="BH2" s="564"/>
      <c r="BI2" s="564"/>
      <c r="BJ2" s="564"/>
      <c r="BK2" s="564"/>
      <c r="BL2" s="564"/>
      <c r="BM2" s="564"/>
      <c r="BN2" s="564"/>
      <c r="BO2" s="564"/>
      <c r="BP2" s="564"/>
      <c r="BQ2" s="564"/>
      <c r="BR2" s="564"/>
      <c r="BS2" s="564"/>
      <c r="BT2" s="564"/>
      <c r="BU2" s="564"/>
    </row>
    <row r="3" spans="1:73" s="559" customFormat="1" ht="15.75" customHeight="1" thickBot="1" x14ac:dyDescent="0.25">
      <c r="A3" s="603"/>
      <c r="B3" s="817"/>
      <c r="C3" s="818"/>
      <c r="D3" s="818"/>
      <c r="E3" s="818"/>
      <c r="F3" s="818"/>
      <c r="G3" s="818"/>
      <c r="H3" s="818"/>
      <c r="I3" s="818"/>
      <c r="J3" s="820"/>
      <c r="K3" s="243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751"/>
      <c r="AE3" s="751"/>
      <c r="AF3" s="751"/>
      <c r="AG3" s="751"/>
      <c r="AH3" s="751"/>
      <c r="AI3" s="751"/>
      <c r="AJ3" s="751"/>
      <c r="AK3" s="751"/>
      <c r="AL3" s="751"/>
      <c r="AM3" s="751"/>
      <c r="AN3" s="751"/>
      <c r="AO3" s="751"/>
      <c r="AP3" s="751"/>
      <c r="AQ3" s="751"/>
      <c r="AR3" s="751"/>
      <c r="AS3" s="751"/>
      <c r="AT3" s="751"/>
      <c r="AU3" s="751"/>
      <c r="AV3" s="751"/>
      <c r="AW3" s="751"/>
      <c r="AX3" s="564"/>
      <c r="AY3" s="564"/>
      <c r="AZ3" s="564"/>
      <c r="BA3" s="564"/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</row>
    <row r="4" spans="1:73" s="559" customFormat="1" ht="24.75" customHeight="1" thickTop="1" x14ac:dyDescent="0.2">
      <c r="A4" s="603"/>
      <c r="B4" s="811" t="str">
        <f>+"Firma:   "&amp;+Firma</f>
        <v>Firma:   Fa. Metallmusterer</v>
      </c>
      <c r="C4" s="812"/>
      <c r="D4" s="812"/>
      <c r="E4" s="812"/>
      <c r="F4" s="607"/>
      <c r="G4" s="258" t="s">
        <v>105</v>
      </c>
      <c r="H4" s="606"/>
      <c r="I4" s="527"/>
      <c r="J4" s="529">
        <f>+Datum</f>
        <v>37289</v>
      </c>
      <c r="K4" s="244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1"/>
      <c r="AN4" s="751"/>
      <c r="AO4" s="751"/>
      <c r="AP4" s="751"/>
      <c r="AQ4" s="751"/>
      <c r="AR4" s="751"/>
      <c r="AS4" s="751"/>
      <c r="AT4" s="751"/>
      <c r="AU4" s="751"/>
      <c r="AV4" s="751"/>
      <c r="AW4" s="751"/>
      <c r="AX4" s="564"/>
      <c r="AY4" s="564"/>
      <c r="AZ4" s="564"/>
      <c r="BA4" s="564"/>
      <c r="BB4" s="564"/>
      <c r="BC4" s="564"/>
      <c r="BD4" s="564"/>
      <c r="BE4" s="564"/>
      <c r="BF4" s="564"/>
      <c r="BG4" s="564"/>
      <c r="BH4" s="564"/>
      <c r="BI4" s="564"/>
      <c r="BJ4" s="564"/>
      <c r="BK4" s="564"/>
      <c r="BL4" s="564"/>
      <c r="BM4" s="564"/>
      <c r="BN4" s="564"/>
      <c r="BO4" s="564"/>
      <c r="BP4" s="564"/>
      <c r="BQ4" s="564"/>
      <c r="BR4" s="564"/>
      <c r="BS4" s="564"/>
      <c r="BT4" s="564"/>
      <c r="BU4" s="564"/>
    </row>
    <row r="5" spans="1:73" s="559" customFormat="1" ht="24.75" customHeight="1" x14ac:dyDescent="0.2">
      <c r="A5" s="603"/>
      <c r="B5" s="813"/>
      <c r="C5" s="814"/>
      <c r="D5" s="814"/>
      <c r="E5" s="814"/>
      <c r="F5" s="605"/>
      <c r="G5" s="261" t="s">
        <v>80</v>
      </c>
      <c r="H5" s="604"/>
      <c r="I5" s="528"/>
      <c r="J5" s="530">
        <f>+Preisbasis</f>
        <v>42005</v>
      </c>
      <c r="K5" s="244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1"/>
      <c r="X5" s="751"/>
      <c r="Y5" s="751"/>
      <c r="Z5" s="751"/>
      <c r="AA5" s="751"/>
      <c r="AB5" s="751"/>
      <c r="AC5" s="751"/>
      <c r="AD5" s="751"/>
      <c r="AE5" s="751"/>
      <c r="AF5" s="751"/>
      <c r="AG5" s="751"/>
      <c r="AH5" s="751"/>
      <c r="AI5" s="751"/>
      <c r="AJ5" s="751"/>
      <c r="AK5" s="751"/>
      <c r="AL5" s="751"/>
      <c r="AM5" s="751"/>
      <c r="AN5" s="751"/>
      <c r="AO5" s="751"/>
      <c r="AP5" s="751"/>
      <c r="AQ5" s="751"/>
      <c r="AR5" s="751"/>
      <c r="AS5" s="751"/>
      <c r="AT5" s="751"/>
      <c r="AU5" s="751"/>
      <c r="AV5" s="751"/>
      <c r="AW5" s="751"/>
      <c r="AX5" s="564"/>
      <c r="AY5" s="564"/>
      <c r="AZ5" s="564"/>
      <c r="BA5" s="564"/>
      <c r="BB5" s="564"/>
      <c r="BC5" s="564"/>
      <c r="BD5" s="564"/>
      <c r="BE5" s="564"/>
      <c r="BF5" s="564"/>
      <c r="BG5" s="564"/>
      <c r="BH5" s="564"/>
      <c r="BI5" s="564"/>
      <c r="BJ5" s="564"/>
      <c r="BK5" s="564"/>
      <c r="BL5" s="564"/>
      <c r="BM5" s="564"/>
      <c r="BN5" s="564"/>
      <c r="BO5" s="564"/>
      <c r="BP5" s="564"/>
      <c r="BQ5" s="564"/>
      <c r="BR5" s="564"/>
      <c r="BS5" s="564"/>
      <c r="BT5" s="564"/>
      <c r="BU5" s="564"/>
    </row>
    <row r="6" spans="1:73" s="559" customFormat="1" ht="24.75" customHeight="1" x14ac:dyDescent="0.2">
      <c r="A6" s="603"/>
      <c r="B6" s="315" t="s">
        <v>79</v>
      </c>
      <c r="C6" s="262" t="str">
        <f>+Bau</f>
        <v>Musterprojekt</v>
      </c>
      <c r="D6" s="262"/>
      <c r="E6" s="262"/>
      <c r="F6" s="602"/>
      <c r="G6" s="262"/>
      <c r="H6" s="262"/>
      <c r="I6" s="262"/>
      <c r="J6" s="264"/>
      <c r="K6" s="244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751"/>
      <c r="AM6" s="751"/>
      <c r="AN6" s="751"/>
      <c r="AO6" s="751"/>
      <c r="AP6" s="751"/>
      <c r="AQ6" s="751"/>
      <c r="AR6" s="751"/>
      <c r="AS6" s="751"/>
      <c r="AT6" s="751"/>
      <c r="AU6" s="751"/>
      <c r="AV6" s="751"/>
      <c r="AW6" s="751"/>
      <c r="AX6" s="564"/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4"/>
      <c r="BK6" s="564"/>
      <c r="BL6" s="564"/>
      <c r="BM6" s="564"/>
      <c r="BN6" s="564"/>
      <c r="BO6" s="564"/>
      <c r="BP6" s="564"/>
      <c r="BQ6" s="564"/>
      <c r="BR6" s="564"/>
      <c r="BS6" s="564"/>
      <c r="BT6" s="564"/>
      <c r="BU6" s="564"/>
    </row>
    <row r="7" spans="1:73" s="588" customFormat="1" ht="39.75" customHeight="1" x14ac:dyDescent="0.2">
      <c r="A7" s="594"/>
      <c r="B7" s="823" t="s">
        <v>256</v>
      </c>
      <c r="C7" s="824"/>
      <c r="D7" s="824"/>
      <c r="E7" s="825"/>
      <c r="F7" s="599"/>
      <c r="G7" s="599"/>
      <c r="H7" s="599"/>
      <c r="I7" s="599"/>
      <c r="J7" s="598"/>
      <c r="K7" s="597"/>
      <c r="L7" s="650"/>
      <c r="AX7" s="589"/>
      <c r="AY7" s="589"/>
      <c r="AZ7" s="589"/>
      <c r="BA7" s="589"/>
      <c r="BB7" s="589"/>
      <c r="BC7" s="589"/>
      <c r="BD7" s="589"/>
      <c r="BE7" s="589"/>
      <c r="BF7" s="589"/>
      <c r="BG7" s="589"/>
      <c r="BH7" s="589"/>
      <c r="BI7" s="589"/>
      <c r="BJ7" s="589"/>
      <c r="BK7" s="589"/>
      <c r="BL7" s="589"/>
      <c r="BM7" s="589"/>
      <c r="BN7" s="589"/>
      <c r="BO7" s="589"/>
      <c r="BP7" s="589"/>
      <c r="BQ7" s="589"/>
      <c r="BR7" s="589"/>
      <c r="BS7" s="589"/>
      <c r="BT7" s="589"/>
      <c r="BU7" s="589"/>
    </row>
    <row r="8" spans="1:73" s="644" customFormat="1" ht="16.5" customHeight="1" x14ac:dyDescent="0.2">
      <c r="A8" s="649"/>
      <c r="B8" s="835" t="s">
        <v>294</v>
      </c>
      <c r="C8" s="836"/>
      <c r="D8" s="742" t="s">
        <v>225</v>
      </c>
      <c r="E8" s="743" t="s">
        <v>25</v>
      </c>
      <c r="F8" s="742" t="s">
        <v>225</v>
      </c>
      <c r="G8" s="743" t="s">
        <v>29</v>
      </c>
      <c r="H8" s="743"/>
      <c r="I8" s="744"/>
      <c r="J8" s="745"/>
      <c r="K8" s="645"/>
      <c r="L8" s="752"/>
      <c r="M8" s="744"/>
      <c r="N8" s="842" t="s">
        <v>312</v>
      </c>
      <c r="O8" s="842"/>
      <c r="P8" s="842"/>
      <c r="Q8" s="842"/>
      <c r="R8" s="842"/>
      <c r="S8" s="842"/>
      <c r="AX8" s="707"/>
      <c r="AY8" s="707"/>
      <c r="AZ8" s="707"/>
      <c r="BA8" s="707"/>
      <c r="BB8" s="707"/>
      <c r="BC8" s="707"/>
      <c r="BD8" s="707"/>
      <c r="BE8" s="707"/>
      <c r="BF8" s="707"/>
      <c r="BG8" s="707"/>
      <c r="BH8" s="707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7"/>
    </row>
    <row r="9" spans="1:73" s="644" customFormat="1" ht="16.5" customHeight="1" x14ac:dyDescent="0.2">
      <c r="A9" s="649"/>
      <c r="B9" s="837"/>
      <c r="C9" s="838"/>
      <c r="D9" s="718" t="s">
        <v>255</v>
      </c>
      <c r="E9" s="653" t="s">
        <v>26</v>
      </c>
      <c r="F9" s="718" t="s">
        <v>255</v>
      </c>
      <c r="G9" s="653" t="s">
        <v>30</v>
      </c>
      <c r="H9" s="653"/>
      <c r="I9" s="647"/>
      <c r="J9" s="646"/>
      <c r="K9" s="645"/>
      <c r="L9" s="753"/>
      <c r="M9" s="647"/>
      <c r="N9" s="843"/>
      <c r="O9" s="843"/>
      <c r="P9" s="843"/>
      <c r="Q9" s="843"/>
      <c r="R9" s="843"/>
      <c r="S9" s="843"/>
      <c r="AX9" s="707"/>
      <c r="AY9" s="707"/>
      <c r="AZ9" s="707"/>
      <c r="BA9" s="707"/>
      <c r="BB9" s="707"/>
      <c r="BC9" s="707"/>
      <c r="BD9" s="707"/>
      <c r="BE9" s="707"/>
      <c r="BF9" s="707"/>
      <c r="BG9" s="707"/>
      <c r="BH9" s="707"/>
      <c r="BI9" s="707"/>
      <c r="BJ9" s="707"/>
      <c r="BK9" s="707"/>
      <c r="BL9" s="707"/>
      <c r="BM9" s="707"/>
      <c r="BN9" s="707"/>
      <c r="BO9" s="707"/>
      <c r="BP9" s="707"/>
      <c r="BQ9" s="707"/>
      <c r="BR9" s="707"/>
      <c r="BS9" s="707"/>
      <c r="BT9" s="707"/>
      <c r="BU9" s="707"/>
    </row>
    <row r="10" spans="1:73" s="644" customFormat="1" ht="16.5" customHeight="1" x14ac:dyDescent="0.2">
      <c r="A10" s="649"/>
      <c r="B10" s="648"/>
      <c r="C10" s="647"/>
      <c r="D10" s="718" t="s">
        <v>255</v>
      </c>
      <c r="E10" s="653" t="s">
        <v>28</v>
      </c>
      <c r="F10" s="654"/>
      <c r="G10" s="653"/>
      <c r="H10" s="653"/>
      <c r="I10" s="647"/>
      <c r="J10" s="646"/>
      <c r="K10" s="645"/>
      <c r="L10" s="753"/>
      <c r="M10" s="647"/>
      <c r="N10" s="843"/>
      <c r="O10" s="843"/>
      <c r="P10" s="843"/>
      <c r="Q10" s="843"/>
      <c r="R10" s="843"/>
      <c r="S10" s="843"/>
      <c r="AX10" s="707"/>
      <c r="AY10" s="707"/>
      <c r="AZ10" s="707"/>
      <c r="BA10" s="707"/>
      <c r="BB10" s="707"/>
      <c r="BC10" s="707"/>
      <c r="BD10" s="707"/>
      <c r="BE10" s="707"/>
      <c r="BF10" s="707"/>
      <c r="BG10" s="707"/>
      <c r="BH10" s="707"/>
      <c r="BI10" s="707"/>
      <c r="BJ10" s="707"/>
      <c r="BK10" s="707"/>
      <c r="BL10" s="707"/>
      <c r="BM10" s="707"/>
      <c r="BN10" s="707"/>
      <c r="BO10" s="707"/>
      <c r="BP10" s="707"/>
      <c r="BQ10" s="707"/>
      <c r="BR10" s="707"/>
      <c r="BS10" s="707"/>
      <c r="BT10" s="707"/>
      <c r="BU10" s="707"/>
    </row>
    <row r="11" spans="1:73" s="560" customFormat="1" ht="24" customHeight="1" x14ac:dyDescent="0.2">
      <c r="A11" s="574"/>
      <c r="B11" s="577"/>
      <c r="C11" s="576"/>
      <c r="D11" s="576"/>
      <c r="E11" s="651"/>
      <c r="F11" s="582"/>
      <c r="G11" s="582"/>
      <c r="H11" s="582"/>
      <c r="I11" s="576"/>
      <c r="J11" s="575"/>
      <c r="K11" s="570"/>
      <c r="L11" s="576"/>
      <c r="M11" s="576"/>
      <c r="N11" s="843"/>
      <c r="O11" s="843"/>
      <c r="P11" s="843"/>
      <c r="Q11" s="843"/>
      <c r="R11" s="843"/>
      <c r="S11" s="843"/>
      <c r="AX11" s="563"/>
      <c r="AY11" s="563"/>
      <c r="AZ11" s="563"/>
      <c r="BA11" s="563"/>
      <c r="BB11" s="563"/>
      <c r="BC11" s="563"/>
      <c r="BD11" s="563"/>
      <c r="BE11" s="563"/>
      <c r="BF11" s="563"/>
      <c r="BG11" s="563"/>
      <c r="BH11" s="563"/>
      <c r="BI11" s="563"/>
      <c r="BJ11" s="563"/>
      <c r="BK11" s="563"/>
      <c r="BL11" s="563"/>
      <c r="BM11" s="563"/>
      <c r="BN11" s="563"/>
      <c r="BO11" s="563"/>
      <c r="BP11" s="563"/>
      <c r="BQ11" s="563"/>
      <c r="BR11" s="563"/>
      <c r="BS11" s="563"/>
      <c r="BT11" s="563"/>
      <c r="BU11" s="563"/>
    </row>
    <row r="12" spans="1:73" ht="63" customHeight="1" x14ac:dyDescent="0.2">
      <c r="A12" s="574"/>
      <c r="B12" s="642" t="s">
        <v>0</v>
      </c>
      <c r="C12" s="641"/>
      <c r="D12" s="826" t="s">
        <v>289</v>
      </c>
      <c r="E12" s="826"/>
      <c r="F12" s="582"/>
      <c r="G12" s="582"/>
      <c r="H12" s="582"/>
      <c r="I12" s="576"/>
      <c r="J12" s="575"/>
      <c r="K12" s="570"/>
      <c r="L12" s="576"/>
      <c r="M12" s="754"/>
      <c r="N12" s="843"/>
      <c r="O12" s="843"/>
      <c r="P12" s="843"/>
      <c r="Q12" s="843"/>
      <c r="R12" s="843"/>
      <c r="S12" s="843"/>
    </row>
    <row r="13" spans="1:73" ht="24" customHeight="1" x14ac:dyDescent="0.2">
      <c r="A13" s="574"/>
      <c r="B13" s="642" t="s">
        <v>290</v>
      </c>
      <c r="C13" s="641"/>
      <c r="D13" s="827">
        <v>37289</v>
      </c>
      <c r="E13" s="828"/>
      <c r="F13" s="582"/>
      <c r="G13" s="582"/>
      <c r="H13" s="582"/>
      <c r="I13" s="576"/>
      <c r="J13" s="575"/>
      <c r="K13" s="570"/>
      <c r="L13" s="576"/>
      <c r="M13" s="754"/>
      <c r="N13" s="843"/>
      <c r="O13" s="843"/>
      <c r="P13" s="843"/>
      <c r="Q13" s="843"/>
      <c r="R13" s="843"/>
      <c r="S13" s="843"/>
    </row>
    <row r="14" spans="1:73" ht="24" customHeight="1" x14ac:dyDescent="0.2">
      <c r="A14" s="574"/>
      <c r="B14" s="642" t="s">
        <v>193</v>
      </c>
      <c r="C14" s="641"/>
      <c r="D14" s="829" t="s">
        <v>291</v>
      </c>
      <c r="E14" s="830"/>
      <c r="F14" s="582"/>
      <c r="G14" s="582"/>
      <c r="H14" s="582"/>
      <c r="I14" s="576"/>
      <c r="J14" s="575"/>
      <c r="K14" s="570"/>
      <c r="L14" s="576"/>
      <c r="M14" s="754"/>
      <c r="N14" s="843"/>
      <c r="O14" s="843"/>
      <c r="P14" s="843"/>
      <c r="Q14" s="843"/>
      <c r="R14" s="843"/>
      <c r="S14" s="843"/>
    </row>
    <row r="15" spans="1:73" ht="24" customHeight="1" x14ac:dyDescent="0.2">
      <c r="A15" s="574"/>
      <c r="B15" s="642" t="s">
        <v>164</v>
      </c>
      <c r="C15" s="641"/>
      <c r="D15" s="831"/>
      <c r="E15" s="831"/>
      <c r="F15" s="582"/>
      <c r="G15" s="582"/>
      <c r="H15" s="582"/>
      <c r="I15" s="576"/>
      <c r="J15" s="575"/>
      <c r="K15" s="570"/>
      <c r="L15" s="576"/>
      <c r="M15" s="754"/>
      <c r="N15" s="843"/>
      <c r="O15" s="843"/>
      <c r="P15" s="843"/>
      <c r="Q15" s="843"/>
      <c r="R15" s="843"/>
      <c r="S15" s="843"/>
    </row>
    <row r="16" spans="1:73" ht="24" customHeight="1" x14ac:dyDescent="0.2">
      <c r="A16" s="574"/>
      <c r="B16" s="642"/>
      <c r="C16" s="641"/>
      <c r="D16" s="651"/>
      <c r="E16" s="643"/>
      <c r="F16" s="582"/>
      <c r="G16" s="582"/>
      <c r="H16" s="582"/>
      <c r="I16" s="576"/>
      <c r="J16" s="575"/>
      <c r="K16" s="570"/>
      <c r="L16" s="576"/>
      <c r="M16" s="754"/>
      <c r="N16" s="843"/>
      <c r="O16" s="843"/>
      <c r="P16" s="843"/>
      <c r="Q16" s="843"/>
      <c r="R16" s="843"/>
      <c r="S16" s="843"/>
    </row>
    <row r="17" spans="1:19" ht="24" customHeight="1" x14ac:dyDescent="0.2">
      <c r="A17" s="574"/>
      <c r="B17" s="642" t="s">
        <v>80</v>
      </c>
      <c r="C17" s="641"/>
      <c r="D17" s="832">
        <v>42005</v>
      </c>
      <c r="E17" s="832"/>
      <c r="F17" s="582"/>
      <c r="G17" s="582"/>
      <c r="H17" s="582"/>
      <c r="I17" s="576"/>
      <c r="J17" s="575"/>
      <c r="K17" s="570"/>
      <c r="L17" s="576"/>
      <c r="M17" s="754"/>
      <c r="N17" s="843"/>
      <c r="O17" s="843"/>
      <c r="P17" s="843"/>
      <c r="Q17" s="843"/>
      <c r="R17" s="843"/>
      <c r="S17" s="843"/>
    </row>
    <row r="18" spans="1:19" ht="24" customHeight="1" x14ac:dyDescent="0.2">
      <c r="A18" s="574"/>
      <c r="B18" s="642" t="s">
        <v>31</v>
      </c>
      <c r="C18" s="641"/>
      <c r="D18" s="833" t="s">
        <v>315</v>
      </c>
      <c r="E18" s="833"/>
      <c r="F18" s="582"/>
      <c r="G18" s="582"/>
      <c r="H18" s="582"/>
      <c r="I18" s="576"/>
      <c r="J18" s="575"/>
      <c r="K18" s="570"/>
      <c r="L18" s="576"/>
      <c r="M18" s="754"/>
      <c r="N18" s="843"/>
      <c r="O18" s="843"/>
      <c r="P18" s="843"/>
      <c r="Q18" s="843"/>
      <c r="R18" s="843"/>
      <c r="S18" s="843"/>
    </row>
    <row r="19" spans="1:19" ht="51" customHeight="1" x14ac:dyDescent="0.2">
      <c r="A19" s="574"/>
      <c r="B19" s="746" t="s">
        <v>169</v>
      </c>
      <c r="C19" s="747"/>
      <c r="D19" s="834" t="s">
        <v>292</v>
      </c>
      <c r="E19" s="834"/>
      <c r="F19" s="748"/>
      <c r="G19" s="748"/>
      <c r="H19" s="748"/>
      <c r="I19" s="749"/>
      <c r="J19" s="750"/>
      <c r="K19" s="570"/>
      <c r="L19" s="749"/>
      <c r="M19" s="755"/>
      <c r="N19" s="844"/>
      <c r="O19" s="844"/>
      <c r="P19" s="844"/>
      <c r="Q19" s="844"/>
      <c r="R19" s="844"/>
      <c r="S19" s="844"/>
    </row>
    <row r="20" spans="1:19" ht="24" customHeight="1" x14ac:dyDescent="0.2">
      <c r="A20" s="574"/>
      <c r="B20" s="577"/>
      <c r="C20" s="576"/>
      <c r="D20" s="576"/>
      <c r="E20" s="585"/>
      <c r="F20" s="582"/>
      <c r="G20" s="582"/>
      <c r="H20" s="582"/>
      <c r="I20" s="576"/>
      <c r="J20" s="575"/>
      <c r="K20" s="570"/>
    </row>
    <row r="21" spans="1:19" ht="24" customHeight="1" x14ac:dyDescent="0.2">
      <c r="A21" s="574"/>
      <c r="B21" s="637" t="s">
        <v>163</v>
      </c>
      <c r="C21" s="636"/>
      <c r="D21" s="636"/>
      <c r="E21" s="720">
        <v>4530</v>
      </c>
      <c r="F21" s="756"/>
      <c r="G21" s="756"/>
      <c r="H21" s="756"/>
      <c r="I21" s="757"/>
      <c r="J21" s="758"/>
      <c r="K21" s="570"/>
      <c r="L21" s="757"/>
      <c r="M21" s="759"/>
      <c r="N21" s="845" t="s">
        <v>313</v>
      </c>
      <c r="O21" s="845"/>
      <c r="P21" s="845"/>
      <c r="Q21" s="845"/>
      <c r="R21" s="845"/>
      <c r="S21" s="845"/>
    </row>
    <row r="22" spans="1:19" ht="24" customHeight="1" x14ac:dyDescent="0.2">
      <c r="A22" s="574"/>
      <c r="B22" s="640" t="s">
        <v>98</v>
      </c>
      <c r="C22" s="639"/>
      <c r="D22" s="639"/>
      <c r="E22" s="721">
        <v>0.27939999999999998</v>
      </c>
      <c r="F22" s="638"/>
      <c r="G22" s="638"/>
      <c r="H22" s="638"/>
      <c r="I22" s="576"/>
      <c r="J22" s="575"/>
      <c r="K22" s="570"/>
      <c r="L22" s="576"/>
      <c r="M22" s="754"/>
      <c r="N22" s="846"/>
      <c r="O22" s="846"/>
      <c r="P22" s="846"/>
      <c r="Q22" s="846"/>
      <c r="R22" s="846"/>
      <c r="S22" s="846"/>
    </row>
    <row r="23" spans="1:19" ht="24" customHeight="1" x14ac:dyDescent="0.2">
      <c r="A23" s="574"/>
      <c r="B23" s="637" t="s">
        <v>97</v>
      </c>
      <c r="C23" s="636"/>
      <c r="D23" s="636"/>
      <c r="E23" s="722">
        <v>4.4999999999999998E-2</v>
      </c>
      <c r="F23" s="595" t="s">
        <v>189</v>
      </c>
      <c r="G23" s="635"/>
      <c r="H23" s="635"/>
      <c r="I23" s="576"/>
      <c r="J23" s="575"/>
      <c r="K23" s="570"/>
      <c r="L23" s="576"/>
      <c r="M23" s="754"/>
      <c r="N23" s="846"/>
      <c r="O23" s="846"/>
      <c r="P23" s="846"/>
      <c r="Q23" s="846"/>
      <c r="R23" s="846"/>
      <c r="S23" s="846"/>
    </row>
    <row r="24" spans="1:19" ht="24" customHeight="1" x14ac:dyDescent="0.2">
      <c r="A24" s="574"/>
      <c r="B24" s="634" t="s">
        <v>95</v>
      </c>
      <c r="C24" s="633"/>
      <c r="D24" s="633"/>
      <c r="E24" s="721">
        <v>0.26929999999999998</v>
      </c>
      <c r="F24" s="582"/>
      <c r="G24" s="582"/>
      <c r="H24" s="582"/>
      <c r="I24" s="576"/>
      <c r="J24" s="575"/>
      <c r="K24" s="570"/>
      <c r="L24" s="576"/>
      <c r="M24" s="754"/>
      <c r="N24" s="846"/>
      <c r="O24" s="846"/>
      <c r="P24" s="846"/>
      <c r="Q24" s="846"/>
      <c r="R24" s="846"/>
      <c r="S24" s="846"/>
    </row>
    <row r="25" spans="1:19" ht="24" customHeight="1" x14ac:dyDescent="0.2">
      <c r="A25" s="574"/>
      <c r="B25" s="630" t="s">
        <v>96</v>
      </c>
      <c r="C25" s="629"/>
      <c r="D25" s="629"/>
      <c r="E25" s="722">
        <v>0.35220000000000001</v>
      </c>
      <c r="F25" s="582"/>
      <c r="G25" s="582"/>
      <c r="H25" s="582"/>
      <c r="I25" s="576"/>
      <c r="J25" s="575"/>
      <c r="K25" s="570"/>
      <c r="L25" s="576"/>
      <c r="M25" s="754"/>
      <c r="N25" s="846"/>
      <c r="O25" s="846"/>
      <c r="P25" s="846"/>
      <c r="Q25" s="846"/>
      <c r="R25" s="846"/>
      <c r="S25" s="846"/>
    </row>
    <row r="26" spans="1:19" ht="24" customHeight="1" thickBot="1" x14ac:dyDescent="0.25">
      <c r="A26" s="574"/>
      <c r="B26" s="632" t="s">
        <v>259</v>
      </c>
      <c r="C26" s="631"/>
      <c r="D26" s="631"/>
      <c r="E26" s="723">
        <f>+ULNK1+ULNK2</f>
        <v>0.62149999999999994</v>
      </c>
      <c r="F26" s="748"/>
      <c r="G26" s="748"/>
      <c r="H26" s="748"/>
      <c r="I26" s="749"/>
      <c r="J26" s="750"/>
      <c r="K26" s="570"/>
      <c r="L26" s="749"/>
      <c r="M26" s="755"/>
      <c r="N26" s="847"/>
      <c r="O26" s="847"/>
      <c r="P26" s="847"/>
      <c r="Q26" s="847"/>
      <c r="R26" s="847"/>
      <c r="S26" s="847"/>
    </row>
    <row r="27" spans="1:19" ht="24" customHeight="1" thickTop="1" thickBot="1" x14ac:dyDescent="0.25">
      <c r="A27" s="574"/>
      <c r="B27" s="630"/>
      <c r="C27" s="629"/>
      <c r="D27" s="629"/>
      <c r="E27" s="628"/>
      <c r="F27" s="582"/>
      <c r="G27" s="582"/>
      <c r="H27" s="582"/>
      <c r="I27" s="576"/>
      <c r="J27" s="575"/>
      <c r="K27" s="570"/>
    </row>
    <row r="28" spans="1:19" ht="24" customHeight="1" x14ac:dyDescent="0.25">
      <c r="A28" s="619"/>
      <c r="B28" s="587" t="s">
        <v>170</v>
      </c>
      <c r="C28" s="586"/>
      <c r="D28" s="576"/>
      <c r="E28" s="470"/>
      <c r="F28" s="576"/>
      <c r="G28" s="576"/>
      <c r="H28" s="576"/>
      <c r="I28" s="615"/>
      <c r="J28" s="806" t="s">
        <v>278</v>
      </c>
      <c r="K28" s="570"/>
      <c r="L28" s="760"/>
      <c r="M28" s="759"/>
      <c r="N28" s="842" t="s">
        <v>314</v>
      </c>
      <c r="O28" s="842"/>
      <c r="P28" s="842"/>
      <c r="Q28" s="842"/>
      <c r="R28" s="842"/>
      <c r="S28" s="842"/>
    </row>
    <row r="29" spans="1:19" ht="24" customHeight="1" x14ac:dyDescent="0.25">
      <c r="A29" s="619"/>
      <c r="B29" s="627" t="s">
        <v>21</v>
      </c>
      <c r="C29" s="626"/>
      <c r="D29" s="625" t="s">
        <v>194</v>
      </c>
      <c r="E29" s="655">
        <f t="shared" ref="E29:E43" si="0">+J29/H$44</f>
        <v>17.023772455089819</v>
      </c>
      <c r="F29" s="576"/>
      <c r="G29" s="576"/>
      <c r="H29" s="576"/>
      <c r="I29" s="615"/>
      <c r="J29" s="807">
        <v>2842.97</v>
      </c>
      <c r="K29" s="570"/>
      <c r="L29" s="574"/>
      <c r="M29" s="754"/>
      <c r="N29" s="843"/>
      <c r="O29" s="843"/>
      <c r="P29" s="843"/>
      <c r="Q29" s="843"/>
      <c r="R29" s="843"/>
      <c r="S29" s="843"/>
    </row>
    <row r="30" spans="1:19" ht="24" customHeight="1" x14ac:dyDescent="0.25">
      <c r="A30" s="619"/>
      <c r="B30" s="624">
        <v>1</v>
      </c>
      <c r="C30" s="622"/>
      <c r="D30" s="621" t="s">
        <v>195</v>
      </c>
      <c r="E30" s="656">
        <f t="shared" si="0"/>
        <v>15.585628742514972</v>
      </c>
      <c r="F30" s="576"/>
      <c r="G30" s="576"/>
      <c r="H30" s="576"/>
      <c r="I30" s="615"/>
      <c r="J30" s="808">
        <v>2602.8000000000002</v>
      </c>
      <c r="K30" s="570"/>
      <c r="L30" s="574"/>
      <c r="M30" s="754"/>
      <c r="N30" s="843"/>
      <c r="O30" s="843"/>
      <c r="P30" s="843"/>
      <c r="Q30" s="843"/>
      <c r="R30" s="843"/>
      <c r="S30" s="843"/>
    </row>
    <row r="31" spans="1:19" ht="24" customHeight="1" x14ac:dyDescent="0.25">
      <c r="A31" s="619"/>
      <c r="B31" s="624">
        <v>2</v>
      </c>
      <c r="C31" s="622"/>
      <c r="D31" s="621" t="s">
        <v>196</v>
      </c>
      <c r="E31" s="656">
        <f t="shared" si="0"/>
        <v>13.902574850299402</v>
      </c>
      <c r="F31" s="576"/>
      <c r="G31" s="576"/>
      <c r="H31" s="576"/>
      <c r="I31" s="615"/>
      <c r="J31" s="808">
        <v>2321.73</v>
      </c>
      <c r="K31" s="570"/>
      <c r="L31" s="574"/>
      <c r="M31" s="754"/>
      <c r="N31" s="843"/>
      <c r="O31" s="843"/>
      <c r="P31" s="843"/>
      <c r="Q31" s="843"/>
      <c r="R31" s="843"/>
      <c r="S31" s="843"/>
    </row>
    <row r="32" spans="1:19" ht="24" customHeight="1" x14ac:dyDescent="0.25">
      <c r="A32" s="619"/>
      <c r="B32" s="624">
        <v>3</v>
      </c>
      <c r="C32" s="622"/>
      <c r="D32" s="621" t="s">
        <v>144</v>
      </c>
      <c r="E32" s="656">
        <f t="shared" si="0"/>
        <v>12.066586826347304</v>
      </c>
      <c r="F32" s="576"/>
      <c r="G32" s="576"/>
      <c r="H32" s="576"/>
      <c r="I32" s="615"/>
      <c r="J32" s="808">
        <v>2015.12</v>
      </c>
      <c r="K32" s="570"/>
      <c r="L32" s="574"/>
      <c r="M32" s="754"/>
      <c r="N32" s="843"/>
      <c r="O32" s="843"/>
      <c r="P32" s="843"/>
      <c r="Q32" s="843"/>
      <c r="R32" s="843"/>
      <c r="S32" s="843"/>
    </row>
    <row r="33" spans="1:73" ht="24" customHeight="1" x14ac:dyDescent="0.25">
      <c r="A33" s="619"/>
      <c r="B33" s="624">
        <v>4</v>
      </c>
      <c r="C33" s="622"/>
      <c r="D33" s="621" t="s">
        <v>197</v>
      </c>
      <c r="E33" s="656">
        <f t="shared" si="0"/>
        <v>11.291377245508983</v>
      </c>
      <c r="F33" s="576"/>
      <c r="G33" s="576"/>
      <c r="H33" s="576"/>
      <c r="I33" s="615"/>
      <c r="J33" s="808">
        <v>1885.66</v>
      </c>
      <c r="K33" s="570"/>
      <c r="L33" s="574"/>
      <c r="M33" s="754"/>
      <c r="N33" s="843"/>
      <c r="O33" s="843"/>
      <c r="P33" s="843"/>
      <c r="Q33" s="843"/>
      <c r="R33" s="843"/>
      <c r="S33" s="843"/>
    </row>
    <row r="34" spans="1:73" ht="24" customHeight="1" x14ac:dyDescent="0.25">
      <c r="A34" s="619"/>
      <c r="B34" s="624">
        <v>5</v>
      </c>
      <c r="C34" s="622"/>
      <c r="D34" s="621" t="s">
        <v>198</v>
      </c>
      <c r="E34" s="656">
        <f t="shared" si="0"/>
        <v>10.750778443113774</v>
      </c>
      <c r="F34" s="576"/>
      <c r="G34" s="576"/>
      <c r="H34" s="576"/>
      <c r="I34" s="615"/>
      <c r="J34" s="808">
        <v>1795.38</v>
      </c>
      <c r="K34" s="570"/>
      <c r="L34" s="574"/>
      <c r="M34" s="754"/>
      <c r="N34" s="843"/>
      <c r="O34" s="843"/>
      <c r="P34" s="843"/>
      <c r="Q34" s="843"/>
      <c r="R34" s="843"/>
      <c r="S34" s="843"/>
    </row>
    <row r="35" spans="1:73" ht="24" customHeight="1" x14ac:dyDescent="0.25">
      <c r="A35" s="619"/>
      <c r="B35" s="624">
        <v>6</v>
      </c>
      <c r="C35" s="622"/>
      <c r="D35" s="621" t="s">
        <v>199</v>
      </c>
      <c r="E35" s="656">
        <f t="shared" si="0"/>
        <v>10.301976047904192</v>
      </c>
      <c r="F35" s="576"/>
      <c r="G35" s="576"/>
      <c r="H35" s="576"/>
      <c r="I35" s="615"/>
      <c r="J35" s="808">
        <v>1720.43</v>
      </c>
      <c r="K35" s="570"/>
      <c r="L35" s="574"/>
      <c r="M35" s="754"/>
      <c r="N35" s="843"/>
      <c r="O35" s="843"/>
      <c r="P35" s="843"/>
      <c r="Q35" s="843"/>
      <c r="R35" s="843"/>
      <c r="S35" s="843"/>
    </row>
    <row r="36" spans="1:73" ht="24" customHeight="1" x14ac:dyDescent="0.25">
      <c r="A36" s="619"/>
      <c r="B36" s="624">
        <v>7</v>
      </c>
      <c r="C36" s="622"/>
      <c r="D36" s="621" t="s">
        <v>200</v>
      </c>
      <c r="E36" s="656">
        <f t="shared" si="0"/>
        <v>10.189820359281438</v>
      </c>
      <c r="F36" s="576"/>
      <c r="G36" s="576"/>
      <c r="H36" s="576"/>
      <c r="I36" s="615"/>
      <c r="J36" s="808">
        <v>1701.7</v>
      </c>
      <c r="K36" s="570"/>
      <c r="L36" s="574"/>
      <c r="M36" s="754"/>
      <c r="N36" s="843"/>
      <c r="O36" s="843"/>
      <c r="P36" s="843"/>
      <c r="Q36" s="843"/>
      <c r="R36" s="843"/>
      <c r="S36" s="843"/>
    </row>
    <row r="37" spans="1:73" ht="24" customHeight="1" x14ac:dyDescent="0.25">
      <c r="A37" s="619"/>
      <c r="B37" s="624" t="s">
        <v>201</v>
      </c>
      <c r="C37" s="622"/>
      <c r="D37" s="621" t="s">
        <v>202</v>
      </c>
      <c r="E37" s="656">
        <f t="shared" si="0"/>
        <v>3.3540119760479041</v>
      </c>
      <c r="F37" s="576"/>
      <c r="G37" s="576"/>
      <c r="H37" s="576"/>
      <c r="I37" s="615"/>
      <c r="J37" s="808">
        <v>560.12</v>
      </c>
      <c r="K37" s="570"/>
      <c r="L37" s="574"/>
      <c r="M37" s="754"/>
      <c r="N37" s="843"/>
      <c r="O37" s="843"/>
      <c r="P37" s="843"/>
      <c r="Q37" s="843"/>
      <c r="R37" s="843"/>
      <c r="S37" s="843"/>
    </row>
    <row r="38" spans="1:73" ht="24" customHeight="1" x14ac:dyDescent="0.25">
      <c r="A38" s="619"/>
      <c r="B38" s="624" t="s">
        <v>206</v>
      </c>
      <c r="C38" s="622"/>
      <c r="D38" s="621" t="s">
        <v>203</v>
      </c>
      <c r="E38" s="656">
        <f t="shared" si="0"/>
        <v>4.4974850299401199</v>
      </c>
      <c r="F38" s="576"/>
      <c r="G38" s="576"/>
      <c r="H38" s="576"/>
      <c r="I38" s="615"/>
      <c r="J38" s="808">
        <v>751.08</v>
      </c>
      <c r="K38" s="570"/>
      <c r="L38" s="574"/>
      <c r="M38" s="754"/>
      <c r="N38" s="843"/>
      <c r="O38" s="843"/>
      <c r="P38" s="843"/>
      <c r="Q38" s="843"/>
      <c r="R38" s="843"/>
      <c r="S38" s="843"/>
    </row>
    <row r="39" spans="1:73" ht="24" customHeight="1" x14ac:dyDescent="0.25">
      <c r="A39" s="619"/>
      <c r="B39" s="624" t="s">
        <v>207</v>
      </c>
      <c r="C39" s="622"/>
      <c r="D39" s="621" t="s">
        <v>204</v>
      </c>
      <c r="E39" s="656">
        <f t="shared" si="0"/>
        <v>6.0511976047904188</v>
      </c>
      <c r="F39" s="576"/>
      <c r="G39" s="576"/>
      <c r="H39" s="576"/>
      <c r="I39" s="615"/>
      <c r="J39" s="808">
        <v>1010.55</v>
      </c>
      <c r="K39" s="570"/>
      <c r="L39" s="574"/>
      <c r="M39" s="754"/>
      <c r="N39" s="843"/>
      <c r="O39" s="843"/>
      <c r="P39" s="843"/>
      <c r="Q39" s="843"/>
      <c r="R39" s="843"/>
      <c r="S39" s="843"/>
    </row>
    <row r="40" spans="1:73" ht="24" customHeight="1" x14ac:dyDescent="0.25">
      <c r="A40" s="619"/>
      <c r="B40" s="624" t="s">
        <v>208</v>
      </c>
      <c r="C40" s="622"/>
      <c r="D40" s="621" t="s">
        <v>205</v>
      </c>
      <c r="E40" s="656">
        <f t="shared" si="0"/>
        <v>8.1292814371257478</v>
      </c>
      <c r="F40" s="576"/>
      <c r="G40" s="576"/>
      <c r="H40" s="576"/>
      <c r="I40" s="615"/>
      <c r="J40" s="808">
        <v>1357.59</v>
      </c>
      <c r="K40" s="570"/>
      <c r="L40" s="574"/>
      <c r="M40" s="754"/>
      <c r="N40" s="843"/>
      <c r="O40" s="843"/>
      <c r="P40" s="843"/>
      <c r="Q40" s="843"/>
      <c r="R40" s="843"/>
      <c r="S40" s="843"/>
    </row>
    <row r="41" spans="1:73" ht="24" customHeight="1" x14ac:dyDescent="0.25">
      <c r="A41" s="619"/>
      <c r="B41" s="624" t="s">
        <v>209</v>
      </c>
      <c r="C41" s="622"/>
      <c r="D41" s="621" t="s">
        <v>210</v>
      </c>
      <c r="E41" s="656">
        <f t="shared" si="0"/>
        <v>4.4974850299401199</v>
      </c>
      <c r="F41" s="576"/>
      <c r="G41" s="576"/>
      <c r="H41" s="576"/>
      <c r="I41" s="615"/>
      <c r="J41" s="809">
        <f>+J38</f>
        <v>751.08</v>
      </c>
      <c r="K41" s="570"/>
      <c r="L41" s="574"/>
      <c r="M41" s="754"/>
      <c r="N41" s="843"/>
      <c r="O41" s="843"/>
      <c r="P41" s="843"/>
      <c r="Q41" s="843"/>
      <c r="R41" s="843"/>
      <c r="S41" s="843"/>
    </row>
    <row r="42" spans="1:73" ht="24" customHeight="1" x14ac:dyDescent="0.25">
      <c r="A42" s="619"/>
      <c r="B42" s="624" t="s">
        <v>214</v>
      </c>
      <c r="C42" s="622"/>
      <c r="D42" s="621" t="s">
        <v>211</v>
      </c>
      <c r="E42" s="656">
        <f t="shared" si="0"/>
        <v>6.0511976047904188</v>
      </c>
      <c r="F42" s="576"/>
      <c r="G42" s="576"/>
      <c r="H42" s="576"/>
      <c r="I42" s="615"/>
      <c r="J42" s="809">
        <f t="shared" ref="J42:J43" si="1">+J39</f>
        <v>1010.55</v>
      </c>
      <c r="K42" s="570"/>
      <c r="L42" s="574"/>
      <c r="M42" s="754"/>
      <c r="N42" s="843"/>
      <c r="O42" s="843"/>
      <c r="P42" s="843"/>
      <c r="Q42" s="843"/>
      <c r="R42" s="843"/>
      <c r="S42" s="843"/>
    </row>
    <row r="43" spans="1:73" ht="24" customHeight="1" thickBot="1" x14ac:dyDescent="0.3">
      <c r="A43" s="619"/>
      <c r="B43" s="624" t="s">
        <v>213</v>
      </c>
      <c r="C43" s="622"/>
      <c r="D43" s="621" t="s">
        <v>212</v>
      </c>
      <c r="E43" s="656">
        <f t="shared" si="0"/>
        <v>8.1292814371257478</v>
      </c>
      <c r="F43" s="576"/>
      <c r="G43" s="576"/>
      <c r="H43" s="620"/>
      <c r="I43" s="615"/>
      <c r="J43" s="810">
        <f t="shared" si="1"/>
        <v>1357.59</v>
      </c>
      <c r="K43" s="570"/>
      <c r="L43" s="574"/>
      <c r="M43" s="754"/>
      <c r="N43" s="843"/>
      <c r="O43" s="843"/>
      <c r="P43" s="843"/>
      <c r="Q43" s="843"/>
      <c r="R43" s="843"/>
      <c r="S43" s="843"/>
    </row>
    <row r="44" spans="1:73" ht="24" customHeight="1" thickBot="1" x14ac:dyDescent="0.25">
      <c r="A44" s="619"/>
      <c r="B44" s="623"/>
      <c r="C44" s="622"/>
      <c r="D44" s="621"/>
      <c r="E44" s="474"/>
      <c r="F44" s="576"/>
      <c r="G44" s="576"/>
      <c r="H44" s="852">
        <v>167</v>
      </c>
      <c r="I44" s="853"/>
      <c r="J44" s="660" t="s">
        <v>271</v>
      </c>
      <c r="K44" s="570"/>
      <c r="L44" s="574"/>
      <c r="M44" s="754"/>
      <c r="N44" s="843"/>
      <c r="O44" s="843"/>
      <c r="P44" s="843"/>
      <c r="Q44" s="843"/>
      <c r="R44" s="843"/>
      <c r="S44" s="843"/>
    </row>
    <row r="45" spans="1:73" ht="24" customHeight="1" x14ac:dyDescent="0.25">
      <c r="A45" s="619"/>
      <c r="B45" s="618"/>
      <c r="C45" s="617"/>
      <c r="D45" s="616"/>
      <c r="E45" s="475"/>
      <c r="F45" s="576"/>
      <c r="G45" s="576"/>
      <c r="H45" s="576"/>
      <c r="I45" s="615"/>
      <c r="J45" s="575"/>
      <c r="K45" s="570"/>
      <c r="L45" s="574"/>
      <c r="M45" s="754"/>
      <c r="N45" s="843"/>
      <c r="O45" s="843"/>
      <c r="P45" s="843"/>
      <c r="Q45" s="843"/>
      <c r="R45" s="843"/>
      <c r="S45" s="843"/>
    </row>
    <row r="46" spans="1:73" ht="24" customHeight="1" thickBot="1" x14ac:dyDescent="0.25">
      <c r="A46" s="574"/>
      <c r="B46" s="573"/>
      <c r="C46" s="572"/>
      <c r="D46" s="572"/>
      <c r="E46" s="614"/>
      <c r="F46" s="613"/>
      <c r="G46" s="613"/>
      <c r="H46" s="613"/>
      <c r="I46" s="572"/>
      <c r="J46" s="571"/>
      <c r="K46" s="570"/>
      <c r="L46" s="574"/>
      <c r="M46" s="754"/>
      <c r="N46" s="843"/>
      <c r="O46" s="843"/>
      <c r="P46" s="843"/>
      <c r="Q46" s="843"/>
      <c r="R46" s="843"/>
      <c r="S46" s="843"/>
    </row>
    <row r="47" spans="1:73" s="560" customFormat="1" ht="6" customHeight="1" thickTop="1" thickBot="1" x14ac:dyDescent="0.25">
      <c r="A47" s="569"/>
      <c r="B47" s="566"/>
      <c r="C47" s="566"/>
      <c r="D47" s="566"/>
      <c r="E47" s="568"/>
      <c r="F47" s="567"/>
      <c r="G47" s="567"/>
      <c r="H47" s="567"/>
      <c r="I47" s="566"/>
      <c r="J47" s="566"/>
      <c r="K47" s="565"/>
      <c r="L47" s="574"/>
      <c r="M47" s="576"/>
      <c r="N47" s="843"/>
      <c r="O47" s="843"/>
      <c r="P47" s="843"/>
      <c r="Q47" s="843"/>
      <c r="R47" s="843"/>
      <c r="S47" s="843"/>
      <c r="AX47" s="563"/>
      <c r="AY47" s="563"/>
      <c r="AZ47" s="563"/>
      <c r="BA47" s="563"/>
      <c r="BB47" s="563"/>
      <c r="BC47" s="563"/>
      <c r="BD47" s="563"/>
      <c r="BE47" s="563"/>
      <c r="BF47" s="563"/>
      <c r="BG47" s="563"/>
      <c r="BH47" s="563"/>
      <c r="BI47" s="563"/>
      <c r="BJ47" s="563"/>
      <c r="BK47" s="563"/>
      <c r="BL47" s="563"/>
      <c r="BM47" s="563"/>
      <c r="BN47" s="563"/>
      <c r="BO47" s="563"/>
      <c r="BP47" s="563"/>
      <c r="BQ47" s="563"/>
      <c r="BR47" s="563"/>
      <c r="BS47" s="563"/>
      <c r="BT47" s="563"/>
      <c r="BU47" s="563"/>
    </row>
    <row r="48" spans="1:73" s="560" customFormat="1" ht="6" customHeight="1" thickTop="1" thickBot="1" x14ac:dyDescent="0.25">
      <c r="A48" s="612"/>
      <c r="B48" s="609"/>
      <c r="C48" s="609"/>
      <c r="D48" s="609"/>
      <c r="E48" s="611"/>
      <c r="F48" s="610"/>
      <c r="G48" s="610"/>
      <c r="H48" s="610"/>
      <c r="I48" s="609"/>
      <c r="J48" s="609"/>
      <c r="K48" s="608"/>
      <c r="L48" s="574"/>
      <c r="M48" s="576"/>
      <c r="N48" s="843"/>
      <c r="O48" s="843"/>
      <c r="P48" s="843"/>
      <c r="Q48" s="843"/>
      <c r="R48" s="843"/>
      <c r="S48" s="843"/>
      <c r="AX48" s="563"/>
      <c r="AY48" s="563"/>
      <c r="AZ48" s="563"/>
      <c r="BA48" s="563"/>
      <c r="BB48" s="563"/>
      <c r="BC48" s="563"/>
      <c r="BD48" s="563"/>
      <c r="BE48" s="563"/>
      <c r="BF48" s="563"/>
      <c r="BG48" s="563"/>
      <c r="BH48" s="563"/>
      <c r="BI48" s="563"/>
      <c r="BJ48" s="563"/>
      <c r="BK48" s="563"/>
      <c r="BL48" s="563"/>
      <c r="BM48" s="563"/>
      <c r="BN48" s="563"/>
      <c r="BO48" s="563"/>
      <c r="BP48" s="563"/>
      <c r="BQ48" s="563"/>
      <c r="BR48" s="563"/>
      <c r="BS48" s="563"/>
      <c r="BT48" s="563"/>
      <c r="BU48" s="563"/>
    </row>
    <row r="49" spans="1:73" s="559" customFormat="1" ht="15.75" customHeight="1" thickTop="1" x14ac:dyDescent="0.2">
      <c r="A49" s="603"/>
      <c r="B49" s="815" t="s">
        <v>254</v>
      </c>
      <c r="C49" s="816"/>
      <c r="D49" s="816"/>
      <c r="E49" s="816"/>
      <c r="F49" s="816"/>
      <c r="G49" s="816"/>
      <c r="H49" s="816"/>
      <c r="I49" s="821"/>
      <c r="J49" s="819" t="s">
        <v>253</v>
      </c>
      <c r="K49" s="243"/>
      <c r="L49" s="603"/>
      <c r="M49" s="754"/>
      <c r="N49" s="843"/>
      <c r="O49" s="843"/>
      <c r="P49" s="843"/>
      <c r="Q49" s="843"/>
      <c r="R49" s="843"/>
      <c r="S49" s="843"/>
      <c r="T49" s="751"/>
      <c r="U49" s="751"/>
      <c r="V49" s="751"/>
      <c r="W49" s="751"/>
      <c r="X49" s="751"/>
      <c r="Y49" s="751"/>
      <c r="Z49" s="751"/>
      <c r="AA49" s="751"/>
      <c r="AB49" s="751"/>
      <c r="AC49" s="751"/>
      <c r="AD49" s="751"/>
      <c r="AE49" s="751"/>
      <c r="AF49" s="751"/>
      <c r="AG49" s="751"/>
      <c r="AH49" s="751"/>
      <c r="AI49" s="751"/>
      <c r="AJ49" s="751"/>
      <c r="AK49" s="751"/>
      <c r="AL49" s="751"/>
      <c r="AM49" s="751"/>
      <c r="AN49" s="751"/>
      <c r="AO49" s="751"/>
      <c r="AP49" s="751"/>
      <c r="AQ49" s="751"/>
      <c r="AR49" s="751"/>
      <c r="AS49" s="751"/>
      <c r="AT49" s="751"/>
      <c r="AU49" s="751"/>
      <c r="AV49" s="751"/>
      <c r="AW49" s="751"/>
      <c r="AX49" s="564"/>
      <c r="AY49" s="564"/>
      <c r="AZ49" s="564"/>
      <c r="BA49" s="564"/>
      <c r="BB49" s="564"/>
      <c r="BC49" s="564"/>
      <c r="BD49" s="564"/>
      <c r="BE49" s="564"/>
      <c r="BF49" s="564"/>
      <c r="BG49" s="564"/>
      <c r="BH49" s="564"/>
      <c r="BI49" s="564"/>
      <c r="BJ49" s="564"/>
      <c r="BK49" s="564"/>
      <c r="BL49" s="564"/>
      <c r="BM49" s="564"/>
      <c r="BN49" s="564"/>
      <c r="BO49" s="564"/>
      <c r="BP49" s="564"/>
      <c r="BQ49" s="564"/>
      <c r="BR49" s="564"/>
      <c r="BS49" s="564"/>
      <c r="BT49" s="564"/>
      <c r="BU49" s="564"/>
    </row>
    <row r="50" spans="1:73" s="559" customFormat="1" ht="15.75" customHeight="1" thickBot="1" x14ac:dyDescent="0.25">
      <c r="A50" s="603"/>
      <c r="B50" s="817"/>
      <c r="C50" s="818"/>
      <c r="D50" s="818"/>
      <c r="E50" s="818"/>
      <c r="F50" s="818"/>
      <c r="G50" s="818"/>
      <c r="H50" s="818"/>
      <c r="I50" s="822"/>
      <c r="J50" s="820"/>
      <c r="K50" s="243"/>
      <c r="L50" s="603"/>
      <c r="M50" s="754"/>
      <c r="N50" s="843"/>
      <c r="O50" s="843"/>
      <c r="P50" s="843"/>
      <c r="Q50" s="843"/>
      <c r="R50" s="843"/>
      <c r="S50" s="843"/>
      <c r="T50" s="751"/>
      <c r="U50" s="751"/>
      <c r="V50" s="751"/>
      <c r="W50" s="751"/>
      <c r="X50" s="751"/>
      <c r="Y50" s="751"/>
      <c r="Z50" s="751"/>
      <c r="AA50" s="751"/>
      <c r="AB50" s="751"/>
      <c r="AC50" s="751"/>
      <c r="AD50" s="751"/>
      <c r="AE50" s="751"/>
      <c r="AF50" s="751"/>
      <c r="AG50" s="751"/>
      <c r="AH50" s="751"/>
      <c r="AI50" s="751"/>
      <c r="AJ50" s="751"/>
      <c r="AK50" s="751"/>
      <c r="AL50" s="751"/>
      <c r="AM50" s="751"/>
      <c r="AN50" s="751"/>
      <c r="AO50" s="751"/>
      <c r="AP50" s="751"/>
      <c r="AQ50" s="751"/>
      <c r="AR50" s="751"/>
      <c r="AS50" s="751"/>
      <c r="AT50" s="751"/>
      <c r="AU50" s="751"/>
      <c r="AV50" s="751"/>
      <c r="AW50" s="751"/>
      <c r="AX50" s="564"/>
      <c r="AY50" s="564"/>
      <c r="AZ50" s="564"/>
      <c r="BA50" s="564"/>
      <c r="BB50" s="564"/>
      <c r="BC50" s="564"/>
      <c r="BD50" s="564"/>
      <c r="BE50" s="564"/>
      <c r="BF50" s="564"/>
      <c r="BG50" s="564"/>
      <c r="BH50" s="564"/>
      <c r="BI50" s="564"/>
      <c r="BJ50" s="564"/>
      <c r="BK50" s="564"/>
      <c r="BL50" s="564"/>
      <c r="BM50" s="564"/>
      <c r="BN50" s="564"/>
      <c r="BO50" s="564"/>
      <c r="BP50" s="564"/>
      <c r="BQ50" s="564"/>
      <c r="BR50" s="564"/>
      <c r="BS50" s="564"/>
      <c r="BT50" s="564"/>
      <c r="BU50" s="564"/>
    </row>
    <row r="51" spans="1:73" s="559" customFormat="1" ht="24.75" customHeight="1" thickTop="1" x14ac:dyDescent="0.2">
      <c r="A51" s="603"/>
      <c r="B51" s="811"/>
      <c r="C51" s="812"/>
      <c r="D51" s="812"/>
      <c r="E51" s="812"/>
      <c r="F51" s="607"/>
      <c r="G51" s="258" t="s">
        <v>105</v>
      </c>
      <c r="H51" s="606"/>
      <c r="I51" s="551"/>
      <c r="J51" s="529">
        <f>+Datum</f>
        <v>37289</v>
      </c>
      <c r="K51" s="244"/>
      <c r="L51" s="603"/>
      <c r="M51" s="754"/>
      <c r="N51" s="843"/>
      <c r="O51" s="843"/>
      <c r="P51" s="843"/>
      <c r="Q51" s="843"/>
      <c r="R51" s="843"/>
      <c r="S51" s="843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1"/>
      <c r="AK51" s="751"/>
      <c r="AL51" s="751"/>
      <c r="AM51" s="751"/>
      <c r="AN51" s="751"/>
      <c r="AO51" s="751"/>
      <c r="AP51" s="751"/>
      <c r="AQ51" s="751"/>
      <c r="AR51" s="751"/>
      <c r="AS51" s="751"/>
      <c r="AT51" s="751"/>
      <c r="AU51" s="751"/>
      <c r="AV51" s="751"/>
      <c r="AW51" s="751"/>
      <c r="AX51" s="564"/>
      <c r="AY51" s="564"/>
      <c r="AZ51" s="564"/>
      <c r="BA51" s="564"/>
      <c r="BB51" s="564"/>
      <c r="BC51" s="564"/>
      <c r="BD51" s="564"/>
      <c r="BE51" s="564"/>
      <c r="BF51" s="564"/>
      <c r="BG51" s="564"/>
      <c r="BH51" s="564"/>
      <c r="BI51" s="564"/>
      <c r="BJ51" s="564"/>
      <c r="BK51" s="564"/>
      <c r="BL51" s="564"/>
      <c r="BM51" s="564"/>
      <c r="BN51" s="564"/>
      <c r="BO51" s="564"/>
      <c r="BP51" s="564"/>
      <c r="BQ51" s="564"/>
      <c r="BR51" s="564"/>
      <c r="BS51" s="564"/>
      <c r="BT51" s="564"/>
      <c r="BU51" s="564"/>
    </row>
    <row r="52" spans="1:73" s="559" customFormat="1" ht="24.75" customHeight="1" x14ac:dyDescent="0.2">
      <c r="A52" s="603"/>
      <c r="B52" s="813"/>
      <c r="C52" s="814"/>
      <c r="D52" s="814"/>
      <c r="E52" s="814"/>
      <c r="F52" s="605"/>
      <c r="G52" s="261" t="s">
        <v>80</v>
      </c>
      <c r="H52" s="604"/>
      <c r="I52" s="550"/>
      <c r="J52" s="530">
        <f>+Preisbasis</f>
        <v>42005</v>
      </c>
      <c r="K52" s="244"/>
      <c r="L52" s="603"/>
      <c r="M52" s="754"/>
      <c r="N52" s="843"/>
      <c r="O52" s="843"/>
      <c r="P52" s="843"/>
      <c r="Q52" s="843"/>
      <c r="R52" s="843"/>
      <c r="S52" s="843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1"/>
      <c r="AK52" s="751"/>
      <c r="AL52" s="751"/>
      <c r="AM52" s="751"/>
      <c r="AN52" s="751"/>
      <c r="AO52" s="751"/>
      <c r="AP52" s="751"/>
      <c r="AQ52" s="751"/>
      <c r="AR52" s="751"/>
      <c r="AS52" s="751"/>
      <c r="AT52" s="751"/>
      <c r="AU52" s="751"/>
      <c r="AV52" s="751"/>
      <c r="AW52" s="751"/>
      <c r="AX52" s="564"/>
      <c r="AY52" s="564"/>
      <c r="AZ52" s="564"/>
      <c r="BA52" s="564"/>
      <c r="BB52" s="564"/>
      <c r="BC52" s="564"/>
      <c r="BD52" s="564"/>
      <c r="BE52" s="564"/>
      <c r="BF52" s="564"/>
      <c r="BG52" s="564"/>
      <c r="BH52" s="564"/>
      <c r="BI52" s="564"/>
      <c r="BJ52" s="564"/>
      <c r="BK52" s="564"/>
      <c r="BL52" s="564"/>
      <c r="BM52" s="564"/>
      <c r="BN52" s="564"/>
      <c r="BO52" s="564"/>
      <c r="BP52" s="564"/>
      <c r="BQ52" s="564"/>
      <c r="BR52" s="564"/>
      <c r="BS52" s="564"/>
      <c r="BT52" s="564"/>
      <c r="BU52" s="564"/>
    </row>
    <row r="53" spans="1:73" s="559" customFormat="1" ht="24.75" customHeight="1" x14ac:dyDescent="0.2">
      <c r="A53" s="603"/>
      <c r="B53" s="315" t="s">
        <v>79</v>
      </c>
      <c r="C53" s="262"/>
      <c r="D53" s="262"/>
      <c r="E53" s="262" t="str">
        <f>+Bau</f>
        <v>Musterprojekt</v>
      </c>
      <c r="F53" s="602"/>
      <c r="G53" s="262"/>
      <c r="H53" s="262"/>
      <c r="I53" s="262"/>
      <c r="J53" s="264"/>
      <c r="K53" s="244"/>
      <c r="L53" s="603"/>
      <c r="M53" s="754"/>
      <c r="N53" s="843"/>
      <c r="O53" s="843"/>
      <c r="P53" s="843"/>
      <c r="Q53" s="843"/>
      <c r="R53" s="843"/>
      <c r="S53" s="843"/>
      <c r="T53" s="751"/>
      <c r="U53" s="751"/>
      <c r="V53" s="751"/>
      <c r="W53" s="751"/>
      <c r="X53" s="751"/>
      <c r="Y53" s="751"/>
      <c r="Z53" s="751"/>
      <c r="AA53" s="751"/>
      <c r="AB53" s="751"/>
      <c r="AC53" s="751"/>
      <c r="AD53" s="751"/>
      <c r="AE53" s="751"/>
      <c r="AF53" s="751"/>
      <c r="AG53" s="751"/>
      <c r="AH53" s="751"/>
      <c r="AI53" s="751"/>
      <c r="AJ53" s="751"/>
      <c r="AK53" s="751"/>
      <c r="AL53" s="751"/>
      <c r="AM53" s="751"/>
      <c r="AN53" s="751"/>
      <c r="AO53" s="751"/>
      <c r="AP53" s="751"/>
      <c r="AQ53" s="751"/>
      <c r="AR53" s="751"/>
      <c r="AS53" s="751"/>
      <c r="AT53" s="751"/>
      <c r="AU53" s="751"/>
      <c r="AV53" s="751"/>
      <c r="AW53" s="751"/>
      <c r="AX53" s="564"/>
      <c r="AY53" s="564"/>
      <c r="AZ53" s="564"/>
      <c r="BA53" s="564"/>
      <c r="BB53" s="564"/>
      <c r="BC53" s="564"/>
      <c r="BD53" s="564"/>
      <c r="BE53" s="564"/>
      <c r="BF53" s="564"/>
      <c r="BG53" s="564"/>
      <c r="BH53" s="564"/>
      <c r="BI53" s="564"/>
      <c r="BJ53" s="564"/>
      <c r="BK53" s="564"/>
      <c r="BL53" s="564"/>
      <c r="BM53" s="564"/>
      <c r="BN53" s="564"/>
      <c r="BO53" s="564"/>
      <c r="BP53" s="564"/>
      <c r="BQ53" s="564"/>
      <c r="BR53" s="564"/>
      <c r="BS53" s="564"/>
      <c r="BT53" s="564"/>
      <c r="BU53" s="564"/>
    </row>
    <row r="54" spans="1:73" s="588" customFormat="1" ht="10.5" customHeight="1" x14ac:dyDescent="0.2">
      <c r="A54" s="594"/>
      <c r="B54" s="601"/>
      <c r="C54" s="600"/>
      <c r="D54" s="600"/>
      <c r="E54" s="599"/>
      <c r="F54" s="599"/>
      <c r="G54" s="599"/>
      <c r="H54" s="599"/>
      <c r="I54" s="599"/>
      <c r="J54" s="598"/>
      <c r="K54" s="597"/>
      <c r="L54" s="761"/>
      <c r="M54" s="592"/>
      <c r="N54" s="843"/>
      <c r="O54" s="843"/>
      <c r="P54" s="843"/>
      <c r="Q54" s="843"/>
      <c r="R54" s="843"/>
      <c r="S54" s="843"/>
      <c r="AX54" s="589"/>
      <c r="AY54" s="589"/>
      <c r="AZ54" s="589"/>
      <c r="BA54" s="589"/>
      <c r="BB54" s="589"/>
      <c r="BC54" s="589"/>
      <c r="BD54" s="589"/>
      <c r="BE54" s="589"/>
      <c r="BF54" s="589"/>
      <c r="BG54" s="589"/>
      <c r="BH54" s="589"/>
      <c r="BI54" s="589"/>
      <c r="BJ54" s="589"/>
      <c r="BK54" s="589"/>
      <c r="BL54" s="589"/>
      <c r="BM54" s="589"/>
      <c r="BN54" s="589"/>
      <c r="BO54" s="589"/>
      <c r="BP54" s="589"/>
      <c r="BQ54" s="589"/>
      <c r="BR54" s="589"/>
      <c r="BS54" s="589"/>
      <c r="BT54" s="589"/>
      <c r="BU54" s="589"/>
    </row>
    <row r="55" spans="1:73" s="588" customFormat="1" ht="15.75" x14ac:dyDescent="0.2">
      <c r="A55" s="594"/>
      <c r="B55" s="596" t="s">
        <v>279</v>
      </c>
      <c r="C55" s="592"/>
      <c r="D55" s="592"/>
      <c r="E55" s="592"/>
      <c r="F55" s="592"/>
      <c r="G55" s="592"/>
      <c r="H55" s="592"/>
      <c r="I55" s="592"/>
      <c r="J55" s="591"/>
      <c r="K55" s="590"/>
      <c r="L55" s="761"/>
      <c r="M55" s="592"/>
      <c r="N55" s="843"/>
      <c r="O55" s="843"/>
      <c r="P55" s="843"/>
      <c r="Q55" s="843"/>
      <c r="R55" s="843"/>
      <c r="S55" s="843"/>
      <c r="AX55" s="589"/>
      <c r="AY55" s="589"/>
      <c r="AZ55" s="589"/>
      <c r="BA55" s="589"/>
      <c r="BB55" s="589"/>
      <c r="BC55" s="589"/>
      <c r="BD55" s="589"/>
      <c r="BE55" s="589"/>
      <c r="BF55" s="589"/>
      <c r="BG55" s="589"/>
      <c r="BH55" s="589"/>
      <c r="BI55" s="589"/>
      <c r="BJ55" s="589"/>
      <c r="BK55" s="589"/>
      <c r="BL55" s="589"/>
      <c r="BM55" s="589"/>
      <c r="BN55" s="589"/>
      <c r="BO55" s="589"/>
      <c r="BP55" s="589"/>
      <c r="BQ55" s="589"/>
      <c r="BR55" s="589"/>
      <c r="BS55" s="589"/>
      <c r="BT55" s="589"/>
      <c r="BU55" s="589"/>
    </row>
    <row r="56" spans="1:73" s="588" customFormat="1" x14ac:dyDescent="0.2">
      <c r="A56" s="594"/>
      <c r="B56" s="577" t="s">
        <v>272</v>
      </c>
      <c r="C56" s="592"/>
      <c r="D56" s="592"/>
      <c r="E56" s="724">
        <v>0.51100000000000001</v>
      </c>
      <c r="F56" s="595" t="s">
        <v>280</v>
      </c>
      <c r="G56" s="592"/>
      <c r="H56" s="592"/>
      <c r="I56" s="592"/>
      <c r="J56" s="591"/>
      <c r="K56" s="590"/>
      <c r="L56" s="761"/>
      <c r="M56" s="592"/>
      <c r="N56" s="843"/>
      <c r="O56" s="843"/>
      <c r="P56" s="843"/>
      <c r="Q56" s="843"/>
      <c r="R56" s="843"/>
      <c r="S56" s="843"/>
      <c r="AX56" s="589"/>
      <c r="AY56" s="589"/>
      <c r="AZ56" s="589"/>
      <c r="BA56" s="589"/>
      <c r="BB56" s="589"/>
      <c r="BC56" s="589"/>
      <c r="BD56" s="589"/>
      <c r="BE56" s="589"/>
      <c r="BF56" s="589"/>
      <c r="BG56" s="589"/>
      <c r="BH56" s="589"/>
      <c r="BI56" s="589"/>
      <c r="BJ56" s="589"/>
      <c r="BK56" s="589"/>
      <c r="BL56" s="589"/>
      <c r="BM56" s="589"/>
      <c r="BN56" s="589"/>
      <c r="BO56" s="589"/>
      <c r="BP56" s="589"/>
      <c r="BQ56" s="589"/>
      <c r="BR56" s="589"/>
      <c r="BS56" s="589"/>
      <c r="BT56" s="589"/>
      <c r="BU56" s="589"/>
    </row>
    <row r="57" spans="1:73" s="588" customFormat="1" x14ac:dyDescent="0.2">
      <c r="A57" s="594"/>
      <c r="B57" s="577" t="s">
        <v>273</v>
      </c>
      <c r="C57" s="592"/>
      <c r="D57" s="592"/>
      <c r="E57" s="725">
        <v>0.51100000000000001</v>
      </c>
      <c r="F57" s="595" t="s">
        <v>280</v>
      </c>
      <c r="G57" s="592"/>
      <c r="H57" s="592"/>
      <c r="I57" s="592"/>
      <c r="J57" s="591"/>
      <c r="K57" s="590"/>
      <c r="L57" s="761"/>
      <c r="M57" s="592"/>
      <c r="N57" s="843"/>
      <c r="O57" s="843"/>
      <c r="P57" s="843"/>
      <c r="Q57" s="843"/>
      <c r="R57" s="843"/>
      <c r="S57" s="843"/>
      <c r="AX57" s="589"/>
      <c r="AY57" s="589"/>
      <c r="AZ57" s="589"/>
      <c r="BA57" s="589"/>
      <c r="BB57" s="589"/>
      <c r="BC57" s="589"/>
      <c r="BD57" s="589"/>
      <c r="BE57" s="589"/>
      <c r="BF57" s="589"/>
      <c r="BG57" s="589"/>
      <c r="BH57" s="589"/>
      <c r="BI57" s="589"/>
      <c r="BJ57" s="589"/>
      <c r="BK57" s="589"/>
      <c r="BL57" s="589"/>
      <c r="BM57" s="589"/>
      <c r="BN57" s="589"/>
      <c r="BO57" s="589"/>
      <c r="BP57" s="589"/>
      <c r="BQ57" s="589"/>
      <c r="BR57" s="589"/>
      <c r="BS57" s="589"/>
      <c r="BT57" s="589"/>
      <c r="BU57" s="589"/>
    </row>
    <row r="58" spans="1:73" s="588" customFormat="1" x14ac:dyDescent="0.2">
      <c r="A58" s="594"/>
      <c r="B58" s="577" t="s">
        <v>274</v>
      </c>
      <c r="C58" s="592"/>
      <c r="D58" s="592"/>
      <c r="E58" s="725">
        <v>0.51100000000000001</v>
      </c>
      <c r="F58" s="595" t="s">
        <v>280</v>
      </c>
      <c r="G58" s="592"/>
      <c r="H58" s="592"/>
      <c r="I58" s="592"/>
      <c r="J58" s="591"/>
      <c r="K58" s="590"/>
      <c r="L58" s="761"/>
      <c r="M58" s="592"/>
      <c r="N58" s="843"/>
      <c r="O58" s="843"/>
      <c r="P58" s="843"/>
      <c r="Q58" s="843"/>
      <c r="R58" s="843"/>
      <c r="S58" s="843"/>
      <c r="AX58" s="589"/>
      <c r="AY58" s="589"/>
      <c r="AZ58" s="589"/>
      <c r="BA58" s="589"/>
      <c r="BB58" s="589"/>
      <c r="BC58" s="589"/>
      <c r="BD58" s="589"/>
      <c r="BE58" s="589"/>
      <c r="BF58" s="589"/>
      <c r="BG58" s="589"/>
      <c r="BH58" s="589"/>
      <c r="BI58" s="589"/>
      <c r="BJ58" s="589"/>
      <c r="BK58" s="589"/>
      <c r="BL58" s="589"/>
      <c r="BM58" s="589"/>
      <c r="BN58" s="589"/>
      <c r="BO58" s="589"/>
      <c r="BP58" s="589"/>
      <c r="BQ58" s="589"/>
      <c r="BR58" s="589"/>
      <c r="BS58" s="589"/>
      <c r="BT58" s="589"/>
      <c r="BU58" s="589"/>
    </row>
    <row r="59" spans="1:73" s="588" customFormat="1" x14ac:dyDescent="0.2">
      <c r="A59" s="594"/>
      <c r="B59" s="577" t="s">
        <v>275</v>
      </c>
      <c r="C59" s="592"/>
      <c r="D59" s="592"/>
      <c r="E59" s="725">
        <v>1.8580000000000001</v>
      </c>
      <c r="F59" s="595" t="s">
        <v>280</v>
      </c>
      <c r="G59" s="592"/>
      <c r="H59" s="592"/>
      <c r="I59" s="592"/>
      <c r="J59" s="591"/>
      <c r="K59" s="590"/>
      <c r="L59" s="761"/>
      <c r="M59" s="592"/>
      <c r="N59" s="843"/>
      <c r="O59" s="843"/>
      <c r="P59" s="843"/>
      <c r="Q59" s="843"/>
      <c r="R59" s="843"/>
      <c r="S59" s="843"/>
      <c r="AX59" s="589"/>
      <c r="AY59" s="589"/>
      <c r="AZ59" s="589"/>
      <c r="BA59" s="589"/>
      <c r="BB59" s="589"/>
      <c r="BC59" s="589"/>
      <c r="BD59" s="589"/>
      <c r="BE59" s="589"/>
      <c r="BF59" s="589"/>
      <c r="BG59" s="589"/>
      <c r="BH59" s="589"/>
      <c r="BI59" s="589"/>
      <c r="BJ59" s="589"/>
      <c r="BK59" s="589"/>
      <c r="BL59" s="589"/>
      <c r="BM59" s="589"/>
      <c r="BN59" s="589"/>
      <c r="BO59" s="589"/>
      <c r="BP59" s="589"/>
      <c r="BQ59" s="589"/>
      <c r="BR59" s="589"/>
      <c r="BS59" s="589"/>
      <c r="BT59" s="589"/>
      <c r="BU59" s="589"/>
    </row>
    <row r="60" spans="1:73" s="588" customFormat="1" x14ac:dyDescent="0.2">
      <c r="A60" s="594"/>
      <c r="B60" s="577" t="s">
        <v>276</v>
      </c>
      <c r="C60" s="592"/>
      <c r="D60" s="592"/>
      <c r="E60" s="725">
        <v>0.45200000000000001</v>
      </c>
      <c r="F60" s="595" t="s">
        <v>280</v>
      </c>
      <c r="G60" s="592"/>
      <c r="H60" s="592"/>
      <c r="I60" s="592"/>
      <c r="J60" s="591"/>
      <c r="K60" s="590"/>
      <c r="L60" s="761"/>
      <c r="M60" s="592"/>
      <c r="N60" s="843"/>
      <c r="O60" s="843"/>
      <c r="P60" s="843"/>
      <c r="Q60" s="843"/>
      <c r="R60" s="843"/>
      <c r="S60" s="843"/>
      <c r="AX60" s="589"/>
      <c r="AY60" s="589"/>
      <c r="AZ60" s="589"/>
      <c r="BA60" s="589"/>
      <c r="BB60" s="589"/>
      <c r="BC60" s="589"/>
      <c r="BD60" s="589"/>
      <c r="BE60" s="589"/>
      <c r="BF60" s="589"/>
      <c r="BG60" s="589"/>
      <c r="BH60" s="589"/>
      <c r="BI60" s="589"/>
      <c r="BJ60" s="589"/>
      <c r="BK60" s="589"/>
      <c r="BL60" s="589"/>
      <c r="BM60" s="589"/>
      <c r="BN60" s="589"/>
      <c r="BO60" s="589"/>
      <c r="BP60" s="589"/>
      <c r="BQ60" s="589"/>
      <c r="BR60" s="589"/>
      <c r="BS60" s="589"/>
      <c r="BT60" s="589"/>
      <c r="BU60" s="589"/>
    </row>
    <row r="61" spans="1:73" s="588" customFormat="1" x14ac:dyDescent="0.2">
      <c r="A61" s="594"/>
      <c r="B61" s="577" t="s">
        <v>277</v>
      </c>
      <c r="C61" s="592"/>
      <c r="D61" s="592"/>
      <c r="E61" s="725">
        <v>1.8580000000000001</v>
      </c>
      <c r="F61" s="595" t="s">
        <v>280</v>
      </c>
      <c r="G61" s="592"/>
      <c r="H61" s="592"/>
      <c r="I61" s="592"/>
      <c r="J61" s="591"/>
      <c r="K61" s="590"/>
      <c r="L61" s="761"/>
      <c r="M61" s="592"/>
      <c r="N61" s="843"/>
      <c r="O61" s="843"/>
      <c r="P61" s="843"/>
      <c r="Q61" s="843"/>
      <c r="R61" s="843"/>
      <c r="S61" s="843"/>
      <c r="AX61" s="589"/>
      <c r="AY61" s="589"/>
      <c r="AZ61" s="589"/>
      <c r="BA61" s="589"/>
      <c r="BB61" s="589"/>
      <c r="BC61" s="589"/>
      <c r="BD61" s="589"/>
      <c r="BE61" s="589"/>
      <c r="BF61" s="589"/>
      <c r="BG61" s="589"/>
      <c r="BH61" s="589"/>
      <c r="BI61" s="589"/>
      <c r="BJ61" s="589"/>
      <c r="BK61" s="589"/>
      <c r="BL61" s="589"/>
      <c r="BM61" s="589"/>
      <c r="BN61" s="589"/>
      <c r="BO61" s="589"/>
      <c r="BP61" s="589"/>
      <c r="BQ61" s="589"/>
      <c r="BR61" s="589"/>
      <c r="BS61" s="589"/>
      <c r="BT61" s="589"/>
      <c r="BU61" s="589"/>
    </row>
    <row r="62" spans="1:73" s="588" customFormat="1" x14ac:dyDescent="0.2">
      <c r="A62" s="594"/>
      <c r="B62" s="577" t="s">
        <v>226</v>
      </c>
      <c r="C62" s="592"/>
      <c r="D62" s="592"/>
      <c r="E62" s="726">
        <v>0.78200000000000003</v>
      </c>
      <c r="F62" s="595" t="s">
        <v>280</v>
      </c>
      <c r="G62" s="592"/>
      <c r="H62" s="592"/>
      <c r="I62" s="592"/>
      <c r="J62" s="591"/>
      <c r="K62" s="590"/>
      <c r="L62" s="761"/>
      <c r="M62" s="592"/>
      <c r="N62" s="843"/>
      <c r="O62" s="843"/>
      <c r="P62" s="843"/>
      <c r="Q62" s="843"/>
      <c r="R62" s="843"/>
      <c r="S62" s="843"/>
      <c r="AX62" s="589"/>
      <c r="AY62" s="589"/>
      <c r="AZ62" s="589"/>
      <c r="BA62" s="589"/>
      <c r="BB62" s="589"/>
      <c r="BC62" s="589"/>
      <c r="BD62" s="589"/>
      <c r="BE62" s="589"/>
      <c r="BF62" s="589"/>
      <c r="BG62" s="589"/>
      <c r="BH62" s="589"/>
      <c r="BI62" s="589"/>
      <c r="BJ62" s="589"/>
      <c r="BK62" s="589"/>
      <c r="BL62" s="589"/>
      <c r="BM62" s="589"/>
      <c r="BN62" s="589"/>
      <c r="BO62" s="589"/>
      <c r="BP62" s="589"/>
      <c r="BQ62" s="589"/>
      <c r="BR62" s="589"/>
      <c r="BS62" s="589"/>
      <c r="BT62" s="589"/>
      <c r="BU62" s="589"/>
    </row>
    <row r="63" spans="1:73" s="588" customFormat="1" ht="14.25" x14ac:dyDescent="0.2">
      <c r="A63" s="594"/>
      <c r="B63" s="593"/>
      <c r="C63" s="592"/>
      <c r="D63" s="592"/>
      <c r="E63" s="592"/>
      <c r="F63" s="592"/>
      <c r="G63" s="592"/>
      <c r="H63" s="592"/>
      <c r="I63" s="592"/>
      <c r="J63" s="591"/>
      <c r="K63" s="590"/>
      <c r="L63" s="761"/>
      <c r="M63" s="592"/>
      <c r="N63" s="843"/>
      <c r="O63" s="843"/>
      <c r="P63" s="843"/>
      <c r="Q63" s="843"/>
      <c r="R63" s="843"/>
      <c r="S63" s="843"/>
      <c r="AX63" s="589"/>
      <c r="AY63" s="589"/>
      <c r="AZ63" s="589"/>
      <c r="BA63" s="589"/>
      <c r="BB63" s="589"/>
      <c r="BC63" s="589"/>
      <c r="BD63" s="589"/>
      <c r="BE63" s="589"/>
      <c r="BF63" s="589"/>
      <c r="BG63" s="589"/>
      <c r="BH63" s="589"/>
      <c r="BI63" s="589"/>
      <c r="BJ63" s="589"/>
      <c r="BK63" s="589"/>
      <c r="BL63" s="589"/>
      <c r="BM63" s="589"/>
      <c r="BN63" s="589"/>
      <c r="BO63" s="589"/>
      <c r="BP63" s="589"/>
      <c r="BQ63" s="589"/>
      <c r="BR63" s="589"/>
      <c r="BS63" s="589"/>
      <c r="BT63" s="589"/>
      <c r="BU63" s="589"/>
    </row>
    <row r="64" spans="1:73" s="560" customFormat="1" ht="15.75" x14ac:dyDescent="0.25">
      <c r="A64" s="574"/>
      <c r="B64" s="587" t="s">
        <v>250</v>
      </c>
      <c r="C64" s="586"/>
      <c r="D64" s="586"/>
      <c r="E64" s="585"/>
      <c r="F64" s="582"/>
      <c r="G64" s="582"/>
      <c r="H64" s="584" t="s">
        <v>225</v>
      </c>
      <c r="I64" s="583" t="s">
        <v>180</v>
      </c>
      <c r="J64" s="575"/>
      <c r="K64" s="570"/>
      <c r="L64" s="574"/>
      <c r="M64" s="576"/>
      <c r="N64" s="843"/>
      <c r="O64" s="843"/>
      <c r="P64" s="843"/>
      <c r="Q64" s="843"/>
      <c r="R64" s="843"/>
      <c r="S64" s="843"/>
      <c r="AX64" s="563"/>
      <c r="AY64" s="563"/>
      <c r="AZ64" s="563"/>
      <c r="BA64" s="563"/>
      <c r="BB64" s="563"/>
      <c r="BC64" s="563"/>
      <c r="BD64" s="563"/>
      <c r="BE64" s="563"/>
      <c r="BF64" s="563"/>
      <c r="BG64" s="563"/>
      <c r="BH64" s="563"/>
      <c r="BI64" s="563"/>
      <c r="BJ64" s="563"/>
      <c r="BK64" s="563"/>
      <c r="BL64" s="563"/>
      <c r="BM64" s="563"/>
      <c r="BN64" s="563"/>
      <c r="BO64" s="563"/>
      <c r="BP64" s="563"/>
      <c r="BQ64" s="563"/>
      <c r="BR64" s="563"/>
      <c r="BS64" s="563"/>
      <c r="BT64" s="563"/>
      <c r="BU64" s="563"/>
    </row>
    <row r="65" spans="1:73" x14ac:dyDescent="0.2">
      <c r="A65" s="574"/>
      <c r="B65" s="577" t="s">
        <v>230</v>
      </c>
      <c r="C65" s="576"/>
      <c r="D65" s="576"/>
      <c r="E65" s="724">
        <v>8.32</v>
      </c>
      <c r="F65" s="580" t="s">
        <v>92</v>
      </c>
      <c r="G65" s="580"/>
      <c r="H65" s="580"/>
      <c r="I65" s="576"/>
      <c r="J65" s="575"/>
      <c r="K65" s="570"/>
      <c r="L65" s="574"/>
      <c r="M65" s="754"/>
      <c r="N65" s="843"/>
      <c r="O65" s="843"/>
      <c r="P65" s="843"/>
      <c r="Q65" s="843"/>
      <c r="R65" s="843"/>
      <c r="S65" s="843"/>
    </row>
    <row r="66" spans="1:73" x14ac:dyDescent="0.2">
      <c r="A66" s="574"/>
      <c r="B66" s="577" t="s">
        <v>231</v>
      </c>
      <c r="C66" s="576"/>
      <c r="D66" s="576"/>
      <c r="E66" s="725">
        <v>21.82</v>
      </c>
      <c r="F66" s="580" t="s">
        <v>92</v>
      </c>
      <c r="G66" s="580"/>
      <c r="H66" s="580"/>
      <c r="I66" s="576"/>
      <c r="J66" s="575"/>
      <c r="K66" s="570"/>
      <c r="L66" s="574"/>
      <c r="M66" s="754"/>
      <c r="N66" s="843"/>
      <c r="O66" s="843"/>
      <c r="P66" s="843"/>
      <c r="Q66" s="843"/>
      <c r="R66" s="843"/>
      <c r="S66" s="843"/>
    </row>
    <row r="67" spans="1:73" x14ac:dyDescent="0.2">
      <c r="A67" s="574"/>
      <c r="B67" s="577" t="s">
        <v>232</v>
      </c>
      <c r="C67" s="576"/>
      <c r="D67" s="576"/>
      <c r="E67" s="725">
        <v>43.66</v>
      </c>
      <c r="F67" s="580" t="s">
        <v>92</v>
      </c>
      <c r="G67" s="580"/>
      <c r="H67" s="580"/>
      <c r="I67" s="576"/>
      <c r="J67" s="575"/>
      <c r="K67" s="570"/>
      <c r="L67" s="574"/>
      <c r="M67" s="754"/>
      <c r="N67" s="843"/>
      <c r="O67" s="843"/>
      <c r="P67" s="843"/>
      <c r="Q67" s="843"/>
      <c r="R67" s="843"/>
      <c r="S67" s="843"/>
    </row>
    <row r="68" spans="1:73" x14ac:dyDescent="0.2">
      <c r="A68" s="574"/>
      <c r="B68" s="577" t="s">
        <v>235</v>
      </c>
      <c r="C68" s="576"/>
      <c r="D68" s="576"/>
      <c r="E68" s="727">
        <v>15.52</v>
      </c>
      <c r="F68" s="580" t="s">
        <v>92</v>
      </c>
      <c r="G68" s="580"/>
      <c r="H68" s="580"/>
      <c r="I68" s="576"/>
      <c r="J68" s="575"/>
      <c r="K68" s="581"/>
      <c r="L68" s="574"/>
      <c r="M68" s="754"/>
      <c r="N68" s="843"/>
      <c r="O68" s="843"/>
      <c r="P68" s="843"/>
      <c r="Q68" s="843"/>
      <c r="R68" s="843"/>
      <c r="S68" s="843"/>
    </row>
    <row r="69" spans="1:73" x14ac:dyDescent="0.2">
      <c r="A69" s="574"/>
      <c r="B69" s="577" t="s">
        <v>236</v>
      </c>
      <c r="C69" s="576"/>
      <c r="D69" s="576"/>
      <c r="E69" s="839" t="s">
        <v>299</v>
      </c>
      <c r="F69" s="659" t="s">
        <v>92</v>
      </c>
      <c r="G69" s="657"/>
      <c r="H69" s="580"/>
      <c r="I69" s="576"/>
      <c r="J69" s="851"/>
      <c r="K69" s="581"/>
      <c r="L69" s="574"/>
      <c r="M69" s="754"/>
      <c r="N69" s="843"/>
      <c r="O69" s="843"/>
      <c r="P69" s="843"/>
      <c r="Q69" s="843"/>
      <c r="R69" s="843"/>
      <c r="S69" s="843"/>
    </row>
    <row r="70" spans="1:73" ht="15" customHeight="1" x14ac:dyDescent="0.2">
      <c r="A70" s="574"/>
      <c r="B70" s="577" t="s">
        <v>233</v>
      </c>
      <c r="C70" s="576"/>
      <c r="D70" s="576"/>
      <c r="E70" s="840"/>
      <c r="F70" s="659" t="s">
        <v>92</v>
      </c>
      <c r="G70" s="620"/>
      <c r="H70" s="658"/>
      <c r="I70" s="658"/>
      <c r="J70" s="851"/>
      <c r="K70" s="570"/>
      <c r="L70" s="574"/>
      <c r="M70" s="754"/>
      <c r="N70" s="843"/>
      <c r="O70" s="843"/>
      <c r="P70" s="843"/>
      <c r="Q70" s="843"/>
      <c r="R70" s="843"/>
      <c r="S70" s="843"/>
    </row>
    <row r="71" spans="1:73" x14ac:dyDescent="0.2">
      <c r="A71" s="574"/>
      <c r="B71" s="577" t="s">
        <v>234</v>
      </c>
      <c r="C71" s="576"/>
      <c r="D71" s="576"/>
      <c r="E71" s="840"/>
      <c r="F71" s="659" t="s">
        <v>92</v>
      </c>
      <c r="G71" s="658"/>
      <c r="H71" s="658"/>
      <c r="I71" s="658"/>
      <c r="J71" s="851"/>
      <c r="K71" s="570"/>
      <c r="L71" s="574"/>
      <c r="M71" s="754"/>
      <c r="N71" s="843"/>
      <c r="O71" s="843"/>
      <c r="P71" s="843"/>
      <c r="Q71" s="843"/>
      <c r="R71" s="843"/>
      <c r="S71" s="843"/>
    </row>
    <row r="72" spans="1:73" x14ac:dyDescent="0.2">
      <c r="A72" s="574"/>
      <c r="B72" s="579" t="s">
        <v>223</v>
      </c>
      <c r="C72" s="578"/>
      <c r="D72" s="578"/>
      <c r="E72" s="840"/>
      <c r="F72" s="659" t="s">
        <v>92</v>
      </c>
      <c r="G72" s="658"/>
      <c r="H72" s="658"/>
      <c r="I72" s="658"/>
      <c r="J72" s="851"/>
      <c r="K72" s="570"/>
      <c r="L72" s="574"/>
      <c r="M72" s="754"/>
      <c r="N72" s="843"/>
      <c r="O72" s="843"/>
      <c r="P72" s="843"/>
      <c r="Q72" s="843"/>
      <c r="R72" s="843"/>
      <c r="S72" s="843"/>
    </row>
    <row r="73" spans="1:73" x14ac:dyDescent="0.2">
      <c r="A73" s="574"/>
      <c r="B73" s="577" t="s">
        <v>286</v>
      </c>
      <c r="C73" s="576"/>
      <c r="D73" s="576"/>
      <c r="E73" s="840"/>
      <c r="F73" s="694" t="s">
        <v>93</v>
      </c>
      <c r="G73" s="849" t="s">
        <v>293</v>
      </c>
      <c r="H73" s="848">
        <f>2*4.33</f>
        <v>8.66</v>
      </c>
      <c r="I73" s="576"/>
      <c r="J73" s="851"/>
      <c r="K73" s="581"/>
      <c r="L73" s="574"/>
      <c r="M73" s="754"/>
      <c r="N73" s="843"/>
      <c r="O73" s="843"/>
      <c r="P73" s="843"/>
      <c r="Q73" s="843"/>
      <c r="R73" s="843"/>
      <c r="S73" s="843"/>
    </row>
    <row r="74" spans="1:73" x14ac:dyDescent="0.2">
      <c r="A74" s="574"/>
      <c r="B74" s="577" t="s">
        <v>285</v>
      </c>
      <c r="C74" s="576"/>
      <c r="D74" s="576"/>
      <c r="E74" s="841"/>
      <c r="F74" s="695" t="s">
        <v>93</v>
      </c>
      <c r="G74" s="850"/>
      <c r="H74" s="848"/>
      <c r="I74" s="576"/>
      <c r="J74" s="851"/>
      <c r="K74" s="570"/>
      <c r="L74" s="574"/>
      <c r="M74" s="754"/>
      <c r="N74" s="843"/>
      <c r="O74" s="843"/>
      <c r="P74" s="843"/>
      <c r="Q74" s="843"/>
      <c r="R74" s="843"/>
      <c r="S74" s="843"/>
    </row>
    <row r="75" spans="1:73" x14ac:dyDescent="0.2">
      <c r="A75" s="574"/>
      <c r="B75" s="579" t="s">
        <v>224</v>
      </c>
      <c r="C75" s="578"/>
      <c r="D75" s="578"/>
      <c r="E75" s="469"/>
      <c r="F75" s="576"/>
      <c r="G75" s="558"/>
      <c r="H75" s="576" t="s">
        <v>297</v>
      </c>
      <c r="I75" s="576"/>
      <c r="J75" s="575"/>
      <c r="K75" s="570"/>
      <c r="L75" s="574"/>
      <c r="M75" s="754"/>
      <c r="N75" s="843"/>
      <c r="O75" s="843"/>
      <c r="P75" s="843"/>
      <c r="Q75" s="843"/>
      <c r="R75" s="843"/>
      <c r="S75" s="843"/>
    </row>
    <row r="76" spans="1:73" s="560" customFormat="1" ht="15.75" thickBot="1" x14ac:dyDescent="0.25">
      <c r="A76" s="574"/>
      <c r="B76" s="573"/>
      <c r="C76" s="572"/>
      <c r="D76" s="572"/>
      <c r="E76" s="471"/>
      <c r="F76" s="572"/>
      <c r="G76" s="572"/>
      <c r="H76" s="572"/>
      <c r="I76" s="572"/>
      <c r="J76" s="571"/>
      <c r="K76" s="570"/>
      <c r="L76" s="762"/>
      <c r="M76" s="749"/>
      <c r="N76" s="844"/>
      <c r="O76" s="844"/>
      <c r="P76" s="844"/>
      <c r="Q76" s="844"/>
      <c r="R76" s="844"/>
      <c r="S76" s="844"/>
      <c r="AX76" s="563"/>
      <c r="AY76" s="563"/>
      <c r="AZ76" s="563"/>
      <c r="BA76" s="563"/>
      <c r="BB76" s="563"/>
      <c r="BC76" s="563"/>
      <c r="BD76" s="563"/>
      <c r="BE76" s="563"/>
      <c r="BF76" s="563"/>
      <c r="BG76" s="563"/>
      <c r="BH76" s="563"/>
      <c r="BI76" s="563"/>
      <c r="BJ76" s="563"/>
      <c r="BK76" s="563"/>
      <c r="BL76" s="563"/>
      <c r="BM76" s="563"/>
      <c r="BN76" s="563"/>
      <c r="BO76" s="563"/>
      <c r="BP76" s="563"/>
      <c r="BQ76" s="563"/>
      <c r="BR76" s="563"/>
      <c r="BS76" s="563"/>
      <c r="BT76" s="563"/>
      <c r="BU76" s="563"/>
    </row>
    <row r="77" spans="1:73" s="560" customFormat="1" ht="6" customHeight="1" thickTop="1" thickBot="1" x14ac:dyDescent="0.25">
      <c r="A77" s="569"/>
      <c r="B77" s="566"/>
      <c r="C77" s="566"/>
      <c r="D77" s="566"/>
      <c r="E77" s="568"/>
      <c r="F77" s="567"/>
      <c r="G77" s="567"/>
      <c r="H77" s="567"/>
      <c r="I77" s="566"/>
      <c r="J77" s="566"/>
      <c r="K77" s="565"/>
      <c r="AX77" s="563"/>
      <c r="AY77" s="563"/>
      <c r="AZ77" s="563"/>
      <c r="BA77" s="563"/>
      <c r="BB77" s="563"/>
      <c r="BC77" s="563"/>
      <c r="BD77" s="563"/>
      <c r="BE77" s="563"/>
      <c r="BF77" s="563"/>
      <c r="BG77" s="563"/>
      <c r="BH77" s="563"/>
      <c r="BI77" s="563"/>
      <c r="BJ77" s="563"/>
      <c r="BK77" s="563"/>
      <c r="BL77" s="563"/>
      <c r="BM77" s="563"/>
      <c r="BN77" s="563"/>
      <c r="BO77" s="563"/>
      <c r="BP77" s="563"/>
      <c r="BQ77" s="563"/>
      <c r="BR77" s="563"/>
      <c r="BS77" s="563"/>
      <c r="BT77" s="563"/>
      <c r="BU77" s="563"/>
    </row>
    <row r="78" spans="1:73" ht="15.75" thickTop="1" x14ac:dyDescent="0.2"/>
  </sheetData>
  <sheetProtection password="CE13" sheet="1" objects="1" scenarios="1" selectLockedCells="1"/>
  <mergeCells count="23">
    <mergeCell ref="E69:E74"/>
    <mergeCell ref="N8:S19"/>
    <mergeCell ref="N21:S26"/>
    <mergeCell ref="N28:S76"/>
    <mergeCell ref="H73:H74"/>
    <mergeCell ref="G73:G74"/>
    <mergeCell ref="J69:J74"/>
    <mergeCell ref="H44:I44"/>
    <mergeCell ref="B51:E52"/>
    <mergeCell ref="B4:E5"/>
    <mergeCell ref="B2:I3"/>
    <mergeCell ref="J2:J3"/>
    <mergeCell ref="J49:J50"/>
    <mergeCell ref="B49:I50"/>
    <mergeCell ref="B7:E7"/>
    <mergeCell ref="D12:E12"/>
    <mergeCell ref="D13:E13"/>
    <mergeCell ref="D14:E14"/>
    <mergeCell ref="D15:E15"/>
    <mergeCell ref="D17:E17"/>
    <mergeCell ref="D18:E18"/>
    <mergeCell ref="D19:E19"/>
    <mergeCell ref="B8:C9"/>
  </mergeCells>
  <pageMargins left="0.7" right="0.7" top="0.78740157499999996" bottom="0.78740157499999996" header="0.3" footer="0.3"/>
  <pageSetup paperSize="9" scale="46" orientation="portrait" r:id="rId1"/>
  <rowBreaks count="1" manualBreakCount="1">
    <brk id="47" max="12" man="1"/>
  </rowBreaks>
  <ignoredErrors>
    <ignoredError sqref="J41:J43 E18 E26 E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X72"/>
  <sheetViews>
    <sheetView showZeros="0" zoomScaleNormal="100" zoomScaleSheetLayoutView="115" workbookViewId="0">
      <selection activeCell="K36" sqref="K36"/>
    </sheetView>
  </sheetViews>
  <sheetFormatPr baseColWidth="10" defaultRowHeight="12.75" x14ac:dyDescent="0.2"/>
  <cols>
    <col min="1" max="1" width="1.140625" customWidth="1"/>
    <col min="2" max="2" width="2.85546875" customWidth="1"/>
    <col min="3" max="3" width="8.5703125" customWidth="1"/>
    <col min="4" max="4" width="9.42578125" customWidth="1"/>
    <col min="5" max="5" width="3.42578125" customWidth="1"/>
    <col min="6" max="6" width="7.85546875" bestFit="1" customWidth="1"/>
    <col min="7" max="7" width="2.28515625" customWidth="1"/>
    <col min="8" max="8" width="12.42578125" bestFit="1" customWidth="1"/>
    <col min="9" max="9" width="9.42578125" bestFit="1" customWidth="1"/>
    <col min="10" max="10" width="12" customWidth="1"/>
    <col min="11" max="11" width="10.140625" customWidth="1"/>
    <col min="12" max="14" width="7.42578125" customWidth="1"/>
    <col min="15" max="15" width="4.140625" customWidth="1"/>
    <col min="16" max="16" width="1.140625" customWidth="1"/>
  </cols>
  <sheetData>
    <row r="1" spans="1:50" ht="6" customHeight="1" thickTop="1" thickBot="1" x14ac:dyDescent="0.25">
      <c r="A1" s="453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</row>
    <row r="2" spans="1:50" ht="15.75" customHeight="1" thickTop="1" x14ac:dyDescent="0.2">
      <c r="A2" s="232"/>
      <c r="B2" s="815" t="s">
        <v>245</v>
      </c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21"/>
      <c r="N2" s="863" t="s">
        <v>246</v>
      </c>
      <c r="O2" s="864"/>
      <c r="P2" s="243"/>
    </row>
    <row r="3" spans="1:50" ht="15.75" customHeight="1" thickBot="1" x14ac:dyDescent="0.25">
      <c r="A3" s="232"/>
      <c r="B3" s="817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22"/>
      <c r="N3" s="865"/>
      <c r="O3" s="866"/>
      <c r="P3" s="243"/>
    </row>
    <row r="4" spans="1:50" ht="24.75" customHeight="1" thickTop="1" x14ac:dyDescent="0.2">
      <c r="A4" s="233"/>
      <c r="B4" s="855" t="str">
        <f>+"Firma:   "&amp;+Firma</f>
        <v>Firma:   Fa. Metallmusterer</v>
      </c>
      <c r="C4" s="856"/>
      <c r="D4" s="856"/>
      <c r="E4" s="856"/>
      <c r="F4" s="856"/>
      <c r="G4" s="857"/>
      <c r="H4" s="258" t="s">
        <v>105</v>
      </c>
      <c r="I4" s="259"/>
      <c r="J4" s="861">
        <f>+Datum</f>
        <v>37289</v>
      </c>
      <c r="K4" s="861"/>
      <c r="L4" s="392"/>
      <c r="M4" s="392"/>
      <c r="N4" s="392"/>
      <c r="O4" s="260"/>
      <c r="P4" s="244"/>
    </row>
    <row r="5" spans="1:50" ht="24.75" customHeight="1" x14ac:dyDescent="0.2">
      <c r="A5" s="233"/>
      <c r="B5" s="858"/>
      <c r="C5" s="859"/>
      <c r="D5" s="859"/>
      <c r="E5" s="859"/>
      <c r="F5" s="859"/>
      <c r="G5" s="860"/>
      <c r="H5" s="261" t="s">
        <v>80</v>
      </c>
      <c r="I5" s="391"/>
      <c r="J5" s="862">
        <f>+Preisbasis</f>
        <v>42005</v>
      </c>
      <c r="K5" s="862"/>
      <c r="L5" s="393"/>
      <c r="M5" s="393"/>
      <c r="N5" s="393"/>
      <c r="O5" s="264"/>
      <c r="P5" s="244"/>
    </row>
    <row r="6" spans="1:50" ht="24.75" customHeight="1" x14ac:dyDescent="0.2">
      <c r="A6" s="233"/>
      <c r="B6" s="315" t="s">
        <v>79</v>
      </c>
      <c r="C6" s="262"/>
      <c r="D6" s="262" t="str">
        <f>+Bau</f>
        <v>Musterprojekt</v>
      </c>
      <c r="E6" s="262"/>
      <c r="F6" s="262"/>
      <c r="G6" s="262"/>
      <c r="H6" s="263"/>
      <c r="I6" s="262"/>
      <c r="J6" s="262"/>
      <c r="K6" s="262"/>
      <c r="L6" s="393"/>
      <c r="M6" s="393"/>
      <c r="N6" s="393"/>
      <c r="O6" s="264"/>
      <c r="P6" s="244"/>
    </row>
    <row r="7" spans="1:50" s="1" customFormat="1" ht="10.5" customHeight="1" thickBot="1" x14ac:dyDescent="0.25">
      <c r="A7" s="396"/>
      <c r="B7" s="400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2"/>
      <c r="P7" s="397"/>
      <c r="Q7" s="3"/>
      <c r="R7" s="3"/>
      <c r="S7" s="3"/>
      <c r="T7" s="3"/>
      <c r="U7" s="3"/>
      <c r="V7" s="3"/>
      <c r="W7" s="3"/>
    </row>
    <row r="8" spans="1:50" s="1" customFormat="1" ht="24.75" customHeight="1" x14ac:dyDescent="0.2">
      <c r="A8" s="396"/>
      <c r="B8" s="409" t="s">
        <v>247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4"/>
      <c r="P8" s="397"/>
      <c r="Q8" s="3"/>
      <c r="R8" s="3"/>
      <c r="S8" s="3"/>
      <c r="T8" s="3"/>
      <c r="U8" s="3"/>
      <c r="V8" s="3"/>
      <c r="W8" s="3"/>
    </row>
    <row r="9" spans="1:50" ht="15" customHeight="1" x14ac:dyDescent="0.2">
      <c r="A9" s="353"/>
      <c r="B9" s="412"/>
      <c r="C9" s="413" t="s">
        <v>101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4"/>
      <c r="P9" s="360"/>
      <c r="Q9" s="9"/>
      <c r="R9" s="6"/>
      <c r="S9" s="6"/>
      <c r="T9" s="6"/>
      <c r="U9" s="3"/>
      <c r="V9" s="3"/>
      <c r="W9" s="3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9" customHeight="1" x14ac:dyDescent="0.2">
      <c r="A10" s="354"/>
      <c r="B10" s="415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7"/>
      <c r="P10" s="360"/>
      <c r="Q10" s="9"/>
      <c r="R10" s="6"/>
      <c r="S10" s="6"/>
      <c r="T10" s="6"/>
      <c r="U10" s="3"/>
      <c r="V10" s="3"/>
      <c r="W10" s="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4.25" x14ac:dyDescent="0.2">
      <c r="A11" s="355"/>
      <c r="B11" s="418" t="s">
        <v>2</v>
      </c>
      <c r="C11" s="419" t="s">
        <v>91</v>
      </c>
      <c r="D11" s="854">
        <f>+DLNKHBG</f>
        <v>4530</v>
      </c>
      <c r="E11" s="854"/>
      <c r="F11" s="854"/>
      <c r="G11" s="420" t="s">
        <v>137</v>
      </c>
      <c r="H11" s="419"/>
      <c r="I11" s="421" t="s">
        <v>99</v>
      </c>
      <c r="J11" s="422">
        <f>+YEAR(Preisbasis)</f>
        <v>2015</v>
      </c>
      <c r="K11" s="419"/>
      <c r="L11" s="419"/>
      <c r="M11" s="419"/>
      <c r="N11" s="419"/>
      <c r="O11" s="423"/>
      <c r="P11" s="361"/>
      <c r="Q11" s="3"/>
      <c r="R11" s="3"/>
      <c r="S11" s="3"/>
      <c r="T11" s="3"/>
      <c r="U11" s="3"/>
      <c r="V11" s="3"/>
      <c r="W11" s="3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4.25" customHeight="1" x14ac:dyDescent="0.2">
      <c r="A12" s="355"/>
      <c r="B12" s="424" t="s">
        <v>81</v>
      </c>
      <c r="C12" s="425" t="s">
        <v>98</v>
      </c>
      <c r="D12" s="896">
        <f>DLNK1</f>
        <v>0.27939999999999998</v>
      </c>
      <c r="E12" s="896"/>
      <c r="F12" s="896"/>
      <c r="G12" s="426"/>
      <c r="H12" s="900" t="s">
        <v>190</v>
      </c>
      <c r="I12" s="900"/>
      <c r="J12" s="900" t="s">
        <v>100</v>
      </c>
      <c r="K12" s="903" t="s">
        <v>192</v>
      </c>
      <c r="L12" s="903"/>
      <c r="M12" s="903"/>
      <c r="N12" s="903"/>
      <c r="O12" s="904"/>
      <c r="P12" s="361"/>
      <c r="Q12" s="3"/>
      <c r="R12" s="3"/>
      <c r="S12" s="3"/>
      <c r="T12" s="3"/>
      <c r="U12" s="3"/>
      <c r="V12" s="3"/>
      <c r="W12" s="3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4.25" x14ac:dyDescent="0.2">
      <c r="A13" s="355"/>
      <c r="B13" s="424" t="s">
        <v>82</v>
      </c>
      <c r="C13" s="425" t="s">
        <v>97</v>
      </c>
      <c r="D13" s="896">
        <f>DLNK2</f>
        <v>4.4999999999999998E-2</v>
      </c>
      <c r="E13" s="896"/>
      <c r="F13" s="896"/>
      <c r="G13" s="426"/>
      <c r="H13" s="900"/>
      <c r="I13" s="900"/>
      <c r="J13" s="900"/>
      <c r="K13" s="905" t="s">
        <v>191</v>
      </c>
      <c r="L13" s="905"/>
      <c r="M13" s="905"/>
      <c r="N13" s="905"/>
      <c r="O13" s="906"/>
      <c r="P13" s="361"/>
      <c r="Q13" s="3"/>
      <c r="R13" s="3"/>
      <c r="S13" s="3"/>
      <c r="T13" s="3"/>
      <c r="U13" s="3"/>
      <c r="V13" s="4"/>
      <c r="W13" s="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4.25" x14ac:dyDescent="0.2">
      <c r="A14" s="354"/>
      <c r="B14" s="415"/>
      <c r="C14" s="427"/>
      <c r="D14" s="427"/>
      <c r="E14" s="416"/>
      <c r="F14" s="428"/>
      <c r="G14" s="427"/>
      <c r="H14" s="427"/>
      <c r="I14" s="427"/>
      <c r="J14" s="427"/>
      <c r="K14" s="427"/>
      <c r="L14" s="427"/>
      <c r="M14" s="427"/>
      <c r="N14" s="427"/>
      <c r="O14" s="429"/>
      <c r="P14" s="361"/>
      <c r="Q14" s="3"/>
      <c r="R14" s="29"/>
      <c r="S14" s="29"/>
      <c r="T14" s="29"/>
      <c r="U14" s="29"/>
      <c r="V14" s="29"/>
      <c r="W14" s="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4.25" x14ac:dyDescent="0.2">
      <c r="A15" s="354"/>
      <c r="B15" s="430"/>
      <c r="C15" s="416" t="s">
        <v>102</v>
      </c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7"/>
      <c r="P15" s="361"/>
      <c r="Q15" s="3"/>
      <c r="R15" s="901"/>
      <c r="S15" s="901"/>
      <c r="T15" s="901"/>
      <c r="U15" s="901"/>
      <c r="V15" s="902"/>
      <c r="W15" s="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6.75" customHeight="1" x14ac:dyDescent="0.2">
      <c r="A16" s="354"/>
      <c r="B16" s="415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7"/>
      <c r="P16" s="361"/>
      <c r="Q16" s="3"/>
      <c r="R16" s="3"/>
      <c r="S16" s="3"/>
      <c r="T16" s="3"/>
      <c r="U16" s="3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6" customFormat="1" ht="12.75" customHeight="1" x14ac:dyDescent="0.2">
      <c r="A17" s="356"/>
      <c r="B17" s="431" t="s">
        <v>3</v>
      </c>
      <c r="C17" s="428" t="s">
        <v>183</v>
      </c>
      <c r="D17" s="432" t="s">
        <v>177</v>
      </c>
      <c r="E17" s="432" t="s">
        <v>115</v>
      </c>
      <c r="F17" s="433">
        <v>100</v>
      </c>
      <c r="G17" s="433" t="s">
        <v>134</v>
      </c>
      <c r="H17" s="411" t="s">
        <v>184</v>
      </c>
      <c r="I17" s="411"/>
      <c r="J17" s="434" t="s">
        <v>133</v>
      </c>
      <c r="K17" s="472">
        <f>ML*100/(100+ProzUmlUnprodPers)</f>
        <v>0</v>
      </c>
      <c r="L17" s="411"/>
      <c r="M17" s="420" t="s">
        <v>186</v>
      </c>
      <c r="N17" s="420"/>
      <c r="O17" s="435"/>
      <c r="P17" s="362"/>
      <c r="Q17" s="11"/>
      <c r="R17" s="11"/>
      <c r="S17" s="11"/>
      <c r="T17" s="11"/>
      <c r="U17" s="11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</row>
    <row r="18" spans="1:50" s="25" customFormat="1" ht="12" customHeight="1" x14ac:dyDescent="0.2">
      <c r="A18" s="357"/>
      <c r="B18" s="436"/>
      <c r="C18" s="437"/>
      <c r="D18" s="438"/>
      <c r="E18" s="438"/>
      <c r="F18" s="438"/>
      <c r="G18" s="438"/>
      <c r="H18" s="438"/>
      <c r="I18" s="438"/>
      <c r="J18" s="438"/>
      <c r="K18" s="437"/>
      <c r="L18" s="437"/>
      <c r="M18" s="437"/>
      <c r="N18" s="437"/>
      <c r="O18" s="439"/>
      <c r="P18" s="363"/>
      <c r="Q18" s="145"/>
      <c r="R18" s="145"/>
      <c r="S18" s="145"/>
      <c r="T18" s="145"/>
      <c r="U18" s="145"/>
    </row>
    <row r="19" spans="1:50" s="25" customFormat="1" ht="12.75" customHeight="1" x14ac:dyDescent="0.2">
      <c r="A19" s="357"/>
      <c r="B19" s="436" t="s">
        <v>4</v>
      </c>
      <c r="C19" s="437" t="s">
        <v>135</v>
      </c>
      <c r="D19" s="440" t="s">
        <v>185</v>
      </c>
      <c r="E19" s="441" t="s">
        <v>115</v>
      </c>
      <c r="F19" s="440" t="s">
        <v>181</v>
      </c>
      <c r="G19" s="441" t="s">
        <v>115</v>
      </c>
      <c r="H19" s="442">
        <v>4.3499999999999996</v>
      </c>
      <c r="I19" s="441" t="s">
        <v>133</v>
      </c>
      <c r="J19" s="473">
        <f>+SML*GESAZ*4.33</f>
        <v>0</v>
      </c>
      <c r="K19" s="420" t="s">
        <v>137</v>
      </c>
      <c r="L19" s="437" t="s">
        <v>176</v>
      </c>
      <c r="M19" s="443"/>
      <c r="N19" s="450">
        <f>IF(SMOL&gt;DLNKHBG,(DLNKHBG*DLNK1+(SMOL-DLNKHBG)*DLNK2)/SMOL,DLNK1)</f>
        <v>0.27939999999999998</v>
      </c>
      <c r="O19" s="439"/>
      <c r="P19" s="363"/>
      <c r="Q19" s="145"/>
      <c r="R19" s="145"/>
      <c r="S19" s="145"/>
      <c r="T19" s="145"/>
      <c r="U19" s="145"/>
    </row>
    <row r="20" spans="1:50" ht="15" customHeight="1" x14ac:dyDescent="0.2">
      <c r="A20" s="358"/>
      <c r="B20" s="444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6"/>
      <c r="P20" s="364"/>
      <c r="Q20" s="10"/>
      <c r="R20" s="10"/>
      <c r="S20" s="3"/>
      <c r="T20" s="3"/>
      <c r="U20" s="3"/>
    </row>
    <row r="21" spans="1:50" ht="15" customHeight="1" thickBot="1" x14ac:dyDescent="0.25">
      <c r="A21" s="358"/>
      <c r="B21" s="447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9"/>
      <c r="P21" s="364"/>
      <c r="Q21" s="10"/>
      <c r="R21" s="10"/>
      <c r="S21" s="3"/>
      <c r="T21" s="3"/>
      <c r="U21" s="3"/>
    </row>
    <row r="22" spans="1:50" ht="6" customHeight="1" thickTop="1" thickBot="1" x14ac:dyDescent="0.25">
      <c r="A22" s="453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2"/>
    </row>
    <row r="23" spans="1:50" ht="15.75" customHeight="1" thickTop="1" x14ac:dyDescent="0.2">
      <c r="A23" s="232"/>
      <c r="B23" s="815" t="s">
        <v>245</v>
      </c>
      <c r="C23" s="816"/>
      <c r="D23" s="816"/>
      <c r="E23" s="816"/>
      <c r="F23" s="816"/>
      <c r="G23" s="816"/>
      <c r="H23" s="816"/>
      <c r="I23" s="816"/>
      <c r="J23" s="816"/>
      <c r="K23" s="816"/>
      <c r="L23" s="816"/>
      <c r="M23" s="821"/>
      <c r="N23" s="863" t="s">
        <v>246</v>
      </c>
      <c r="O23" s="864"/>
      <c r="P23" s="243"/>
    </row>
    <row r="24" spans="1:50" ht="15.75" customHeight="1" thickBot="1" x14ac:dyDescent="0.25">
      <c r="A24" s="232"/>
      <c r="B24" s="817"/>
      <c r="C24" s="818"/>
      <c r="D24" s="818"/>
      <c r="E24" s="818"/>
      <c r="F24" s="818"/>
      <c r="G24" s="818"/>
      <c r="H24" s="818"/>
      <c r="I24" s="818"/>
      <c r="J24" s="818"/>
      <c r="K24" s="818"/>
      <c r="L24" s="818"/>
      <c r="M24" s="822"/>
      <c r="N24" s="865"/>
      <c r="O24" s="866"/>
      <c r="P24" s="243"/>
    </row>
    <row r="25" spans="1:50" ht="24.75" customHeight="1" thickTop="1" x14ac:dyDescent="0.2">
      <c r="A25" s="233"/>
      <c r="B25" s="855" t="str">
        <f>+"Firma:   "&amp;+Firma</f>
        <v>Firma:   Fa. Metallmusterer</v>
      </c>
      <c r="C25" s="856"/>
      <c r="D25" s="856"/>
      <c r="E25" s="856"/>
      <c r="F25" s="856"/>
      <c r="G25" s="857"/>
      <c r="H25" s="258" t="s">
        <v>105</v>
      </c>
      <c r="I25" s="259"/>
      <c r="J25" s="861">
        <f>+Datum</f>
        <v>37289</v>
      </c>
      <c r="K25" s="861"/>
      <c r="L25" s="392"/>
      <c r="M25" s="392"/>
      <c r="N25" s="392"/>
      <c r="O25" s="260"/>
      <c r="P25" s="244"/>
    </row>
    <row r="26" spans="1:50" ht="24.75" customHeight="1" x14ac:dyDescent="0.2">
      <c r="A26" s="233"/>
      <c r="B26" s="858"/>
      <c r="C26" s="859"/>
      <c r="D26" s="859"/>
      <c r="E26" s="859"/>
      <c r="F26" s="859"/>
      <c r="G26" s="860"/>
      <c r="H26" s="261" t="s">
        <v>80</v>
      </c>
      <c r="I26" s="391"/>
      <c r="J26" s="862">
        <f>+Preisbasis</f>
        <v>42005</v>
      </c>
      <c r="K26" s="862"/>
      <c r="L26" s="393"/>
      <c r="M26" s="393"/>
      <c r="N26" s="393"/>
      <c r="O26" s="264"/>
      <c r="P26" s="244"/>
    </row>
    <row r="27" spans="1:50" ht="24.75" customHeight="1" x14ac:dyDescent="0.2">
      <c r="A27" s="233"/>
      <c r="B27" s="315" t="s">
        <v>79</v>
      </c>
      <c r="C27" s="262"/>
      <c r="D27" s="262" t="str">
        <f>+Bau</f>
        <v>Musterprojekt</v>
      </c>
      <c r="E27" s="262"/>
      <c r="F27" s="262"/>
      <c r="G27" s="262"/>
      <c r="H27" s="263"/>
      <c r="I27" s="262"/>
      <c r="J27" s="262"/>
      <c r="K27" s="262"/>
      <c r="L27" s="393"/>
      <c r="M27" s="393"/>
      <c r="N27" s="393"/>
      <c r="O27" s="264"/>
      <c r="P27" s="244"/>
    </row>
    <row r="28" spans="1:50" s="1" customFormat="1" ht="10.5" customHeight="1" thickBot="1" x14ac:dyDescent="0.25">
      <c r="A28" s="396"/>
      <c r="B28" s="400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2"/>
      <c r="P28" s="397"/>
      <c r="Q28" s="3"/>
      <c r="R28" s="3"/>
      <c r="S28" s="3"/>
      <c r="T28" s="3"/>
      <c r="U28" s="3"/>
      <c r="V28" s="3"/>
      <c r="W28" s="3"/>
    </row>
    <row r="29" spans="1:50" ht="24.75" customHeight="1" x14ac:dyDescent="0.2">
      <c r="A29" s="358"/>
      <c r="B29" s="410" t="s">
        <v>261</v>
      </c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6"/>
      <c r="P29" s="364"/>
      <c r="Q29" s="10"/>
      <c r="R29" s="10"/>
      <c r="S29" s="3"/>
      <c r="T29" s="3"/>
      <c r="U29" s="3"/>
    </row>
    <row r="30" spans="1:50" ht="15" customHeight="1" x14ac:dyDescent="0.2">
      <c r="A30" s="353"/>
      <c r="B30" s="451"/>
      <c r="C30" s="452" t="s">
        <v>257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9"/>
      <c r="P30" s="364"/>
      <c r="Q30" s="10"/>
      <c r="R30" s="10"/>
      <c r="S30" s="3"/>
      <c r="T30" s="3"/>
      <c r="U30" s="3"/>
    </row>
    <row r="31" spans="1:50" ht="6.75" customHeight="1" x14ac:dyDescent="0.2">
      <c r="A31" s="353"/>
      <c r="B31" s="371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372"/>
      <c r="P31" s="364"/>
      <c r="Q31" s="10"/>
      <c r="R31" s="10"/>
      <c r="S31" s="3"/>
      <c r="T31" s="3"/>
      <c r="U31" s="3"/>
    </row>
    <row r="32" spans="1:50" ht="15" customHeight="1" x14ac:dyDescent="0.2">
      <c r="A32" s="353"/>
      <c r="B32" s="408" t="s">
        <v>2</v>
      </c>
      <c r="C32" s="160" t="s">
        <v>95</v>
      </c>
      <c r="D32" s="162"/>
      <c r="E32" s="897">
        <f>+ULNK1</f>
        <v>0.26929999999999998</v>
      </c>
      <c r="F32" s="897"/>
      <c r="G32" s="158"/>
      <c r="H32" s="158"/>
      <c r="I32" s="159"/>
      <c r="J32" s="159"/>
      <c r="K32" s="160" t="s">
        <v>175</v>
      </c>
      <c r="L32" s="159"/>
      <c r="M32" s="159"/>
      <c r="N32" s="158"/>
      <c r="O32" s="374"/>
      <c r="P32" s="364"/>
      <c r="Q32" s="10"/>
    </row>
    <row r="33" spans="1:21" ht="15" customHeight="1" x14ac:dyDescent="0.2">
      <c r="A33" s="353"/>
      <c r="B33" s="408" t="s">
        <v>81</v>
      </c>
      <c r="C33" s="477" t="s">
        <v>96</v>
      </c>
      <c r="D33" s="478"/>
      <c r="E33" s="898">
        <f>+ULNK2</f>
        <v>0.35220000000000001</v>
      </c>
      <c r="F33" s="898"/>
      <c r="G33" s="158"/>
      <c r="H33" s="158"/>
      <c r="I33" s="159"/>
      <c r="J33" s="159"/>
      <c r="K33" s="161" t="s">
        <v>287</v>
      </c>
      <c r="L33" s="159"/>
      <c r="M33" s="159"/>
      <c r="N33" s="158"/>
      <c r="O33" s="374"/>
      <c r="P33" s="364"/>
      <c r="Q33" s="10"/>
    </row>
    <row r="34" spans="1:21" ht="15" customHeight="1" thickBot="1" x14ac:dyDescent="0.25">
      <c r="A34" s="353"/>
      <c r="B34" s="408" t="s">
        <v>82</v>
      </c>
      <c r="C34" s="480" t="s">
        <v>259</v>
      </c>
      <c r="D34" s="481"/>
      <c r="E34" s="899">
        <f>+ULNK3</f>
        <v>0.62149999999999994</v>
      </c>
      <c r="F34" s="899"/>
      <c r="G34" s="158"/>
      <c r="H34" s="158"/>
      <c r="I34" s="159"/>
      <c r="J34" s="159"/>
      <c r="K34" s="161"/>
      <c r="L34" s="159"/>
      <c r="M34" s="159"/>
      <c r="N34" s="160"/>
      <c r="O34" s="377"/>
      <c r="P34" s="364"/>
      <c r="Q34" s="10"/>
    </row>
    <row r="35" spans="1:21" ht="12" customHeight="1" thickTop="1" x14ac:dyDescent="0.2">
      <c r="A35" s="353"/>
      <c r="B35" s="379"/>
      <c r="C35" s="479"/>
      <c r="D35" s="479"/>
      <c r="E35" s="479"/>
      <c r="F35" s="479"/>
      <c r="G35" s="158"/>
      <c r="H35" s="158"/>
      <c r="I35" s="158"/>
      <c r="J35" s="158"/>
      <c r="K35" s="158"/>
      <c r="L35" s="158"/>
      <c r="M35" s="158"/>
      <c r="N35" s="158"/>
      <c r="O35" s="374"/>
      <c r="P35" s="362"/>
      <c r="Q35" s="11"/>
      <c r="R35" s="11"/>
      <c r="S35" s="5"/>
      <c r="T35" s="5"/>
      <c r="U35" s="3"/>
    </row>
    <row r="36" spans="1:21" ht="15" customHeight="1" x14ac:dyDescent="0.2">
      <c r="A36" s="353"/>
      <c r="B36" s="408" t="s">
        <v>3</v>
      </c>
      <c r="C36" s="160" t="s">
        <v>248</v>
      </c>
      <c r="D36" s="288" t="s">
        <v>249</v>
      </c>
      <c r="E36" s="158"/>
      <c r="F36" s="158"/>
      <c r="G36" s="158"/>
      <c r="H36" s="158"/>
      <c r="I36" s="890">
        <f>IF(K36="x",IF(MAF=1,E34,ULNK1 * MAF * MKoF + ULNK2),0)</f>
        <v>0.62149999999999994</v>
      </c>
      <c r="J36" s="891"/>
      <c r="K36" s="728" t="s">
        <v>225</v>
      </c>
      <c r="L36" s="488" t="s">
        <v>260</v>
      </c>
      <c r="M36" s="158"/>
      <c r="N36" s="158"/>
      <c r="O36" s="374"/>
      <c r="P36" s="362"/>
      <c r="Q36" s="11"/>
      <c r="R36" s="11"/>
      <c r="S36" s="5"/>
      <c r="T36" s="5"/>
      <c r="U36" s="3"/>
    </row>
    <row r="37" spans="1:21" ht="7.5" customHeight="1" x14ac:dyDescent="0.2">
      <c r="A37" s="353"/>
      <c r="B37" s="378"/>
      <c r="C37" s="160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374"/>
      <c r="P37" s="362"/>
      <c r="Q37" s="11"/>
      <c r="R37" s="11"/>
      <c r="S37" s="5"/>
      <c r="T37" s="5"/>
      <c r="U37" s="3"/>
    </row>
    <row r="38" spans="1:21" s="26" customFormat="1" x14ac:dyDescent="0.2">
      <c r="A38" s="359"/>
      <c r="B38" s="380"/>
      <c r="C38" s="163" t="s">
        <v>171</v>
      </c>
      <c r="D38" s="163" t="s">
        <v>172</v>
      </c>
      <c r="E38" s="164"/>
      <c r="F38" s="164"/>
      <c r="G38" s="164"/>
      <c r="H38" s="164"/>
      <c r="I38" s="164"/>
      <c r="J38" s="164"/>
      <c r="K38" s="164"/>
      <c r="L38" s="488" t="s">
        <v>302</v>
      </c>
      <c r="M38" s="163"/>
      <c r="N38" s="163"/>
      <c r="O38" s="381"/>
      <c r="P38" s="365"/>
      <c r="Q38" s="47"/>
      <c r="R38" s="47"/>
      <c r="S38" s="47"/>
      <c r="T38" s="47"/>
      <c r="U38" s="47"/>
    </row>
    <row r="39" spans="1:21" s="26" customFormat="1" x14ac:dyDescent="0.2">
      <c r="A39" s="359"/>
      <c r="B39" s="382"/>
      <c r="C39" s="704" t="s">
        <v>173</v>
      </c>
      <c r="D39" s="704" t="s">
        <v>174</v>
      </c>
      <c r="E39" s="164"/>
      <c r="F39" s="164"/>
      <c r="G39" s="164"/>
      <c r="H39" s="164"/>
      <c r="I39" s="163"/>
      <c r="J39" s="163"/>
      <c r="K39" s="164"/>
      <c r="L39" s="488" t="s">
        <v>303</v>
      </c>
      <c r="M39" s="163"/>
      <c r="N39" s="163"/>
      <c r="O39" s="381"/>
      <c r="P39" s="366"/>
      <c r="Q39" s="48"/>
      <c r="R39" s="48"/>
      <c r="S39" s="48"/>
      <c r="T39" s="48"/>
      <c r="U39" s="48"/>
    </row>
    <row r="40" spans="1:21" s="26" customFormat="1" ht="11.25" x14ac:dyDescent="0.2">
      <c r="A40" s="359"/>
      <c r="B40" s="702"/>
      <c r="C40" s="706"/>
      <c r="D40" s="706"/>
      <c r="E40" s="703"/>
      <c r="F40" s="164"/>
      <c r="G40" s="164"/>
      <c r="H40" s="163"/>
      <c r="I40" s="163"/>
      <c r="J40" s="163"/>
      <c r="K40" s="164"/>
      <c r="L40" s="163"/>
      <c r="M40" s="163"/>
      <c r="N40" s="163"/>
      <c r="O40" s="381"/>
      <c r="P40" s="367"/>
    </row>
    <row r="41" spans="1:21" x14ac:dyDescent="0.2">
      <c r="A41" s="358"/>
      <c r="B41" s="379"/>
      <c r="C41" s="705"/>
      <c r="D41" s="70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383"/>
      <c r="P41" s="368"/>
    </row>
    <row r="42" spans="1:21" ht="15.75" x14ac:dyDescent="0.2">
      <c r="A42" s="358"/>
      <c r="B42" s="376"/>
      <c r="C42" s="156" t="s">
        <v>103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372"/>
      <c r="P42" s="368"/>
    </row>
    <row r="43" spans="1:21" ht="15" customHeight="1" x14ac:dyDescent="0.2">
      <c r="A43" s="358"/>
      <c r="B43" s="378"/>
      <c r="C43" s="159"/>
      <c r="D43" s="168"/>
      <c r="E43" s="168"/>
      <c r="F43" s="168"/>
      <c r="G43" s="168"/>
      <c r="H43" s="168"/>
      <c r="I43" s="159"/>
      <c r="J43" s="483"/>
      <c r="K43" s="159"/>
      <c r="L43" s="159"/>
      <c r="M43" s="159"/>
      <c r="N43" s="159"/>
      <c r="O43" s="375"/>
      <c r="P43" s="368"/>
    </row>
    <row r="44" spans="1:21" s="1" customFormat="1" ht="15" customHeight="1" x14ac:dyDescent="0.2">
      <c r="A44" s="353"/>
      <c r="B44" s="407" t="s">
        <v>4</v>
      </c>
      <c r="C44" s="166" t="s">
        <v>136</v>
      </c>
      <c r="D44" s="493"/>
      <c r="E44" s="494"/>
      <c r="F44" s="495">
        <v>38.5</v>
      </c>
      <c r="G44" s="492" t="s">
        <v>134</v>
      </c>
      <c r="H44" s="490">
        <f>+GESAZ</f>
        <v>38.5</v>
      </c>
      <c r="I44" s="489"/>
      <c r="J44" s="491">
        <f>IF(GESAZ=0,0,+F44/GESAZ)</f>
        <v>1</v>
      </c>
      <c r="K44" s="482"/>
      <c r="L44" s="157"/>
      <c r="M44" s="157"/>
      <c r="N44" s="157"/>
      <c r="O44" s="384"/>
      <c r="P44" s="369"/>
    </row>
    <row r="45" spans="1:21" s="1" customFormat="1" ht="12" customHeight="1" x14ac:dyDescent="0.2">
      <c r="A45" s="353"/>
      <c r="B45" s="373"/>
      <c r="C45" s="157"/>
      <c r="D45" s="167"/>
      <c r="E45" s="167"/>
      <c r="F45" s="266"/>
      <c r="G45" s="266"/>
      <c r="H45" s="266"/>
      <c r="I45" s="266"/>
      <c r="J45" s="266"/>
      <c r="K45" s="157"/>
      <c r="L45" s="157"/>
      <c r="M45" s="157"/>
      <c r="N45" s="157"/>
      <c r="O45" s="384"/>
      <c r="P45" s="369"/>
    </row>
    <row r="46" spans="1:21" s="1" customFormat="1" ht="15" customHeight="1" x14ac:dyDescent="0.2">
      <c r="A46" s="353"/>
      <c r="B46" s="407" t="s">
        <v>5</v>
      </c>
      <c r="C46" s="484" t="s">
        <v>229</v>
      </c>
      <c r="D46" s="556">
        <v>1</v>
      </c>
      <c r="E46" s="486" t="s">
        <v>134</v>
      </c>
      <c r="F46" s="557">
        <v>1</v>
      </c>
      <c r="G46" s="554" t="s">
        <v>132</v>
      </c>
      <c r="H46" s="555">
        <f>+' K 3'!AL23/100</f>
        <v>0</v>
      </c>
      <c r="I46" s="487"/>
      <c r="J46" s="485">
        <f>+D46/(F46+MLF)</f>
        <v>1</v>
      </c>
      <c r="K46" s="385"/>
      <c r="L46" s="331"/>
      <c r="M46" s="385"/>
      <c r="N46" s="157"/>
      <c r="O46" s="384"/>
      <c r="P46" s="369"/>
    </row>
    <row r="47" spans="1:21" s="1" customFormat="1" ht="12" customHeight="1" x14ac:dyDescent="0.2">
      <c r="A47" s="353"/>
      <c r="B47" s="373"/>
      <c r="C47" s="157"/>
      <c r="D47" s="167"/>
      <c r="E47" s="167"/>
      <c r="F47" s="167"/>
      <c r="G47" s="167"/>
      <c r="H47" s="267"/>
      <c r="I47" s="167"/>
      <c r="J47" s="167"/>
      <c r="K47" s="157"/>
      <c r="L47" s="157"/>
      <c r="M47" s="157"/>
      <c r="N47" s="157"/>
      <c r="O47" s="384"/>
      <c r="P47" s="369"/>
    </row>
    <row r="48" spans="1:21" ht="9" customHeight="1" thickBot="1" x14ac:dyDescent="0.25">
      <c r="A48" s="358"/>
      <c r="B48" s="386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8"/>
      <c r="P48" s="368"/>
    </row>
    <row r="49" spans="1:16" ht="6" customHeight="1" thickTop="1" thickBot="1" x14ac:dyDescent="0.25">
      <c r="A49" s="169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170"/>
    </row>
    <row r="50" spans="1:16" ht="14.25" thickTop="1" thickBo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6" ht="6" customHeight="1" thickTop="1" thickBot="1" x14ac:dyDescent="0.25">
      <c r="A51" s="231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191"/>
      <c r="N51" s="191"/>
      <c r="O51" s="191"/>
      <c r="P51" s="242"/>
    </row>
    <row r="52" spans="1:16" ht="15.75" customHeight="1" thickTop="1" x14ac:dyDescent="0.2">
      <c r="A52" s="232"/>
      <c r="B52" s="815" t="s">
        <v>162</v>
      </c>
      <c r="C52" s="816"/>
      <c r="D52" s="816"/>
      <c r="E52" s="816"/>
      <c r="F52" s="816"/>
      <c r="G52" s="816"/>
      <c r="H52" s="816"/>
      <c r="I52" s="816"/>
      <c r="J52" s="816"/>
      <c r="K52" s="816"/>
      <c r="L52" s="816"/>
      <c r="M52" s="821"/>
      <c r="N52" s="863" t="s">
        <v>178</v>
      </c>
      <c r="O52" s="864"/>
      <c r="P52" s="243"/>
    </row>
    <row r="53" spans="1:16" ht="15.75" customHeight="1" thickBot="1" x14ac:dyDescent="0.25">
      <c r="A53" s="232"/>
      <c r="B53" s="817"/>
      <c r="C53" s="818"/>
      <c r="D53" s="818"/>
      <c r="E53" s="818"/>
      <c r="F53" s="818"/>
      <c r="G53" s="818"/>
      <c r="H53" s="818"/>
      <c r="I53" s="818"/>
      <c r="J53" s="818"/>
      <c r="K53" s="818"/>
      <c r="L53" s="818"/>
      <c r="M53" s="822"/>
      <c r="N53" s="865"/>
      <c r="O53" s="866"/>
      <c r="P53" s="243"/>
    </row>
    <row r="54" spans="1:16" ht="24.75" customHeight="1" thickTop="1" x14ac:dyDescent="0.2">
      <c r="A54" s="233"/>
      <c r="B54" s="855" t="str">
        <f>+"Firma:   "&amp;+Firma</f>
        <v>Firma:   Fa. Metallmusterer</v>
      </c>
      <c r="C54" s="856"/>
      <c r="D54" s="856"/>
      <c r="E54" s="856"/>
      <c r="F54" s="856"/>
      <c r="G54" s="857"/>
      <c r="H54" s="258" t="s">
        <v>105</v>
      </c>
      <c r="I54" s="259"/>
      <c r="J54" s="861">
        <f>+Datum</f>
        <v>37289</v>
      </c>
      <c r="K54" s="861"/>
      <c r="L54" s="392"/>
      <c r="M54" s="392"/>
      <c r="N54" s="392"/>
      <c r="O54" s="260"/>
      <c r="P54" s="244"/>
    </row>
    <row r="55" spans="1:16" ht="24.75" customHeight="1" x14ac:dyDescent="0.2">
      <c r="A55" s="233"/>
      <c r="B55" s="858"/>
      <c r="C55" s="859"/>
      <c r="D55" s="859"/>
      <c r="E55" s="859"/>
      <c r="F55" s="859"/>
      <c r="G55" s="860"/>
      <c r="H55" s="261" t="s">
        <v>80</v>
      </c>
      <c r="I55" s="391"/>
      <c r="J55" s="862">
        <f>+Preisbasis</f>
        <v>42005</v>
      </c>
      <c r="K55" s="862"/>
      <c r="L55" s="393"/>
      <c r="M55" s="393"/>
      <c r="N55" s="393"/>
      <c r="O55" s="264"/>
      <c r="P55" s="244"/>
    </row>
    <row r="56" spans="1:16" ht="24.75" customHeight="1" x14ac:dyDescent="0.2">
      <c r="A56" s="233"/>
      <c r="B56" s="315" t="s">
        <v>79</v>
      </c>
      <c r="C56" s="262"/>
      <c r="D56" s="262" t="str">
        <f>+Bau</f>
        <v>Musterprojekt</v>
      </c>
      <c r="E56" s="262"/>
      <c r="F56" s="262"/>
      <c r="G56" s="262"/>
      <c r="H56" s="263"/>
      <c r="I56" s="262"/>
      <c r="J56" s="262"/>
      <c r="K56" s="262"/>
      <c r="L56" s="393"/>
      <c r="M56" s="393"/>
      <c r="N56" s="393"/>
      <c r="O56" s="264"/>
      <c r="P56" s="244"/>
    </row>
    <row r="57" spans="1:16" ht="10.5" customHeight="1" x14ac:dyDescent="0.2">
      <c r="A57" s="232"/>
      <c r="B57" s="53"/>
      <c r="C57" s="54"/>
      <c r="D57" s="54"/>
      <c r="E57" s="54"/>
      <c r="F57" s="54"/>
      <c r="G57" s="54"/>
      <c r="H57" s="55"/>
      <c r="I57" s="56"/>
      <c r="J57" s="56"/>
      <c r="K57" s="56"/>
      <c r="L57" s="149"/>
      <c r="M57" s="149"/>
      <c r="N57" s="149"/>
      <c r="O57" s="57"/>
      <c r="P57" s="243"/>
    </row>
    <row r="58" spans="1:16" ht="10.5" customHeight="1" x14ac:dyDescent="0.2">
      <c r="A58" s="234"/>
      <c r="B58" s="58"/>
      <c r="C58" s="390"/>
      <c r="D58" s="390"/>
      <c r="E58" s="390"/>
      <c r="F58" s="390"/>
      <c r="G58" s="390"/>
      <c r="H58" s="150"/>
      <c r="I58" s="150"/>
      <c r="J58" s="390"/>
      <c r="K58" s="149"/>
      <c r="L58" s="873">
        <v>1</v>
      </c>
      <c r="M58" s="874"/>
      <c r="N58" s="389">
        <v>2</v>
      </c>
      <c r="O58" s="395"/>
      <c r="P58" s="245"/>
    </row>
    <row r="59" spans="1:16" s="25" customFormat="1" ht="18" customHeight="1" x14ac:dyDescent="0.2">
      <c r="A59" s="454"/>
      <c r="B59" s="455" t="s">
        <v>2</v>
      </c>
      <c r="C59" s="456" t="s">
        <v>161</v>
      </c>
      <c r="D59" s="457"/>
      <c r="E59" s="457"/>
      <c r="F59" s="457"/>
      <c r="G59" s="457"/>
      <c r="H59" s="457"/>
      <c r="I59" s="457"/>
      <c r="J59" s="457"/>
      <c r="K59" s="458"/>
      <c r="L59" s="892"/>
      <c r="M59" s="893"/>
      <c r="N59" s="888">
        <f>+DLNK*100</f>
        <v>27.939999999999998</v>
      </c>
      <c r="O59" s="889"/>
      <c r="P59" s="459"/>
    </row>
    <row r="60" spans="1:16" s="25" customFormat="1" ht="18" customHeight="1" thickBot="1" x14ac:dyDescent="0.25">
      <c r="A60" s="454"/>
      <c r="B60" s="460" t="s">
        <v>81</v>
      </c>
      <c r="C60" s="885" t="s">
        <v>160</v>
      </c>
      <c r="D60" s="886"/>
      <c r="E60" s="886"/>
      <c r="F60" s="886"/>
      <c r="G60" s="886"/>
      <c r="H60" s="886"/>
      <c r="I60" s="886"/>
      <c r="J60" s="886"/>
      <c r="K60" s="461"/>
      <c r="L60" s="894"/>
      <c r="M60" s="895"/>
      <c r="N60" s="881">
        <f>+ULNK*100</f>
        <v>62.149999999999991</v>
      </c>
      <c r="O60" s="882"/>
      <c r="P60" s="459"/>
    </row>
    <row r="61" spans="1:16" ht="24.75" customHeight="1" x14ac:dyDescent="0.2">
      <c r="A61" s="296"/>
      <c r="B61" s="462"/>
      <c r="C61" s="463"/>
      <c r="D61" s="463"/>
      <c r="E61" s="464"/>
      <c r="F61" s="465"/>
      <c r="G61" s="465"/>
      <c r="H61" s="466"/>
      <c r="I61" s="467"/>
      <c r="J61" s="464"/>
      <c r="K61" s="468"/>
      <c r="L61" s="887"/>
      <c r="M61" s="887"/>
      <c r="N61" s="883"/>
      <c r="O61" s="884"/>
      <c r="P61" s="297"/>
    </row>
    <row r="62" spans="1:16" ht="24.75" customHeight="1" x14ac:dyDescent="0.2">
      <c r="A62" s="296"/>
      <c r="B62" s="299" t="s">
        <v>82</v>
      </c>
      <c r="C62" s="910" t="s">
        <v>159</v>
      </c>
      <c r="D62" s="907"/>
      <c r="E62" s="908"/>
      <c r="F62" s="908"/>
      <c r="G62" s="908"/>
      <c r="H62" s="908"/>
      <c r="I62" s="908"/>
      <c r="J62" s="908"/>
      <c r="K62" s="909"/>
      <c r="L62" s="873"/>
      <c r="M62" s="874"/>
      <c r="N62" s="867"/>
      <c r="O62" s="868"/>
      <c r="P62" s="297"/>
    </row>
    <row r="63" spans="1:16" ht="24.75" customHeight="1" x14ac:dyDescent="0.2">
      <c r="A63" s="296"/>
      <c r="B63" s="316" t="s">
        <v>3</v>
      </c>
      <c r="C63" s="910"/>
      <c r="D63" s="907"/>
      <c r="E63" s="908"/>
      <c r="F63" s="908"/>
      <c r="G63" s="908"/>
      <c r="H63" s="908"/>
      <c r="I63" s="908"/>
      <c r="J63" s="908"/>
      <c r="K63" s="909"/>
      <c r="L63" s="873"/>
      <c r="M63" s="874"/>
      <c r="N63" s="867"/>
      <c r="O63" s="868"/>
      <c r="P63" s="297"/>
    </row>
    <row r="64" spans="1:16" ht="24.75" customHeight="1" x14ac:dyDescent="0.2">
      <c r="A64" s="296"/>
      <c r="B64" s="316" t="s">
        <v>4</v>
      </c>
      <c r="C64" s="910"/>
      <c r="D64" s="907"/>
      <c r="E64" s="908"/>
      <c r="F64" s="908"/>
      <c r="G64" s="908"/>
      <c r="H64" s="908"/>
      <c r="I64" s="908"/>
      <c r="J64" s="908"/>
      <c r="K64" s="909"/>
      <c r="L64" s="873"/>
      <c r="M64" s="874"/>
      <c r="N64" s="867"/>
      <c r="O64" s="868"/>
      <c r="P64" s="297"/>
    </row>
    <row r="65" spans="1:16" ht="24.75" customHeight="1" x14ac:dyDescent="0.2">
      <c r="A65" s="296"/>
      <c r="B65" s="316" t="s">
        <v>5</v>
      </c>
      <c r="C65" s="910"/>
      <c r="D65" s="907"/>
      <c r="E65" s="908"/>
      <c r="F65" s="908"/>
      <c r="G65" s="908"/>
      <c r="H65" s="908"/>
      <c r="I65" s="908"/>
      <c r="J65" s="908"/>
      <c r="K65" s="909"/>
      <c r="L65" s="873"/>
      <c r="M65" s="874"/>
      <c r="N65" s="867"/>
      <c r="O65" s="868"/>
      <c r="P65" s="297"/>
    </row>
    <row r="66" spans="1:16" ht="24.75" customHeight="1" x14ac:dyDescent="0.2">
      <c r="A66" s="296"/>
      <c r="B66" s="316" t="s">
        <v>6</v>
      </c>
      <c r="C66" s="910"/>
      <c r="D66" s="907"/>
      <c r="E66" s="908"/>
      <c r="F66" s="908"/>
      <c r="G66" s="908"/>
      <c r="H66" s="908"/>
      <c r="I66" s="908"/>
      <c r="J66" s="908"/>
      <c r="K66" s="909"/>
      <c r="L66" s="873"/>
      <c r="M66" s="874"/>
      <c r="N66" s="867"/>
      <c r="O66" s="868"/>
      <c r="P66" s="297"/>
    </row>
    <row r="67" spans="1:16" ht="24.75" customHeight="1" x14ac:dyDescent="0.2">
      <c r="A67" s="296"/>
      <c r="B67" s="316" t="s">
        <v>7</v>
      </c>
      <c r="C67" s="910"/>
      <c r="D67" s="907"/>
      <c r="E67" s="908"/>
      <c r="F67" s="908"/>
      <c r="G67" s="908"/>
      <c r="H67" s="908"/>
      <c r="I67" s="908"/>
      <c r="J67" s="908"/>
      <c r="K67" s="909"/>
      <c r="L67" s="873"/>
      <c r="M67" s="874"/>
      <c r="N67" s="869"/>
      <c r="O67" s="870"/>
      <c r="P67" s="297"/>
    </row>
    <row r="68" spans="1:16" ht="24.75" customHeight="1" x14ac:dyDescent="0.2">
      <c r="A68" s="296"/>
      <c r="B68" s="300" t="s">
        <v>8</v>
      </c>
      <c r="C68" s="910"/>
      <c r="D68" s="907"/>
      <c r="E68" s="908"/>
      <c r="F68" s="908"/>
      <c r="G68" s="908"/>
      <c r="H68" s="908"/>
      <c r="I68" s="908"/>
      <c r="J68" s="908"/>
      <c r="K68" s="909"/>
      <c r="L68" s="873"/>
      <c r="M68" s="874"/>
      <c r="N68" s="869"/>
      <c r="O68" s="870"/>
      <c r="P68" s="297"/>
    </row>
    <row r="69" spans="1:16" ht="24.75" customHeight="1" thickBot="1" x14ac:dyDescent="0.25">
      <c r="A69" s="296"/>
      <c r="B69" s="301" t="s">
        <v>9</v>
      </c>
      <c r="C69" s="910"/>
      <c r="D69" s="914"/>
      <c r="E69" s="915"/>
      <c r="F69" s="915"/>
      <c r="G69" s="915"/>
      <c r="H69" s="915"/>
      <c r="I69" s="915"/>
      <c r="J69" s="915"/>
      <c r="K69" s="916"/>
      <c r="L69" s="875"/>
      <c r="M69" s="876"/>
      <c r="N69" s="879"/>
      <c r="O69" s="880"/>
      <c r="P69" s="297"/>
    </row>
    <row r="70" spans="1:16" ht="24.75" customHeight="1" thickBot="1" x14ac:dyDescent="0.3">
      <c r="A70" s="317"/>
      <c r="B70" s="318" t="s">
        <v>10</v>
      </c>
      <c r="C70" s="911"/>
      <c r="D70" s="912" t="s">
        <v>243</v>
      </c>
      <c r="E70" s="913"/>
      <c r="F70" s="913"/>
      <c r="G70" s="913"/>
      <c r="H70" s="913"/>
      <c r="I70" s="913"/>
      <c r="J70" s="913"/>
      <c r="K70" s="394"/>
      <c r="L70" s="877"/>
      <c r="M70" s="878"/>
      <c r="N70" s="871">
        <f>SUM(N62:O69)</f>
        <v>0</v>
      </c>
      <c r="O70" s="872"/>
      <c r="P70" s="319"/>
    </row>
    <row r="71" spans="1:16" ht="6" customHeight="1" thickTop="1" thickBot="1" x14ac:dyDescent="0.25">
      <c r="A71" s="23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154"/>
      <c r="N71" s="154"/>
      <c r="O71" s="154"/>
      <c r="P71" s="246"/>
    </row>
    <row r="72" spans="1:16" ht="13.5" thickTop="1" x14ac:dyDescent="0.2"/>
  </sheetData>
  <sheetProtection password="CE13" sheet="1" objects="1" scenarios="1" selectLockedCells="1"/>
  <mergeCells count="63">
    <mergeCell ref="D65:K65"/>
    <mergeCell ref="D66:K66"/>
    <mergeCell ref="J55:K55"/>
    <mergeCell ref="B52:M53"/>
    <mergeCell ref="C62:C70"/>
    <mergeCell ref="D70:J70"/>
    <mergeCell ref="D67:K67"/>
    <mergeCell ref="D68:K68"/>
    <mergeCell ref="D69:K69"/>
    <mergeCell ref="D62:K62"/>
    <mergeCell ref="D63:K63"/>
    <mergeCell ref="L62:M62"/>
    <mergeCell ref="L63:M63"/>
    <mergeCell ref="L64:M64"/>
    <mergeCell ref="L65:M65"/>
    <mergeCell ref="R15:V15"/>
    <mergeCell ref="J12:J13"/>
    <mergeCell ref="K12:O12"/>
    <mergeCell ref="K13:O13"/>
    <mergeCell ref="D64:K64"/>
    <mergeCell ref="N23:O24"/>
    <mergeCell ref="N52:O53"/>
    <mergeCell ref="B54:G55"/>
    <mergeCell ref="N60:O60"/>
    <mergeCell ref="N61:O61"/>
    <mergeCell ref="C60:J60"/>
    <mergeCell ref="L61:M61"/>
    <mergeCell ref="N59:O59"/>
    <mergeCell ref="I36:J36"/>
    <mergeCell ref="L58:M58"/>
    <mergeCell ref="L59:M59"/>
    <mergeCell ref="L60:M60"/>
    <mergeCell ref="E32:F32"/>
    <mergeCell ref="E33:F33"/>
    <mergeCell ref="E34:F34"/>
    <mergeCell ref="B23:M24"/>
    <mergeCell ref="N70:O70"/>
    <mergeCell ref="L66:M66"/>
    <mergeCell ref="L67:M67"/>
    <mergeCell ref="L68:M68"/>
    <mergeCell ref="L69:M69"/>
    <mergeCell ref="L70:M70"/>
    <mergeCell ref="N69:O69"/>
    <mergeCell ref="N68:O68"/>
    <mergeCell ref="N62:O62"/>
    <mergeCell ref="N64:O64"/>
    <mergeCell ref="N65:O65"/>
    <mergeCell ref="N66:O66"/>
    <mergeCell ref="N67:O67"/>
    <mergeCell ref="N63:O63"/>
    <mergeCell ref="B2:M3"/>
    <mergeCell ref="N2:O3"/>
    <mergeCell ref="B4:G5"/>
    <mergeCell ref="J4:K4"/>
    <mergeCell ref="J5:K5"/>
    <mergeCell ref="D11:F11"/>
    <mergeCell ref="B25:G26"/>
    <mergeCell ref="J25:K25"/>
    <mergeCell ref="J26:K26"/>
    <mergeCell ref="J54:K54"/>
    <mergeCell ref="D12:F12"/>
    <mergeCell ref="D13:F13"/>
    <mergeCell ref="H12:I13"/>
  </mergeCells>
  <phoneticPr fontId="0" type="noConversion"/>
  <pageMargins left="0.7" right="0.7" top="0.78740157499999996" bottom="0.78740157499999996" header="0.3" footer="0.3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S34"/>
  <sheetViews>
    <sheetView showZeros="0" zoomScale="85" zoomScaleNormal="85" zoomScaleSheetLayoutView="115" workbookViewId="0">
      <selection activeCell="C10" sqref="C10"/>
    </sheetView>
  </sheetViews>
  <sheetFormatPr baseColWidth="10" defaultRowHeight="12.75" x14ac:dyDescent="0.2"/>
  <cols>
    <col min="1" max="1" width="1.140625" style="148" customWidth="1"/>
    <col min="2" max="2" width="5.42578125" style="25" customWidth="1"/>
    <col min="3" max="3" width="7.85546875" style="25" customWidth="1"/>
    <col min="4" max="4" width="8" style="25" customWidth="1"/>
    <col min="5" max="5" width="31.85546875" style="25" customWidth="1"/>
    <col min="6" max="9" width="11.42578125" style="25"/>
    <col min="10" max="10" width="12.28515625" style="25" bestFit="1" customWidth="1"/>
    <col min="11" max="12" width="11.42578125" style="25"/>
    <col min="13" max="13" width="1.140625" style="148" customWidth="1"/>
    <col min="14" max="71" width="11.42578125" style="45"/>
    <col min="72" max="16384" width="11.42578125" style="25"/>
  </cols>
  <sheetData>
    <row r="1" spans="1:71" s="148" customFormat="1" ht="6" customHeight="1" thickTop="1" thickBot="1" x14ac:dyDescent="0.2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</row>
    <row r="2" spans="1:71" s="248" customFormat="1" ht="39" customHeight="1" thickTop="1" thickBot="1" x14ac:dyDescent="0.25">
      <c r="A2" s="227"/>
      <c r="B2" s="957" t="s">
        <v>138</v>
      </c>
      <c r="C2" s="957"/>
      <c r="D2" s="957"/>
      <c r="E2" s="957"/>
      <c r="F2" s="957"/>
      <c r="G2" s="957"/>
      <c r="H2" s="957"/>
      <c r="I2" s="957"/>
      <c r="J2" s="957"/>
      <c r="K2" s="957"/>
      <c r="L2" s="247" t="s">
        <v>81</v>
      </c>
      <c r="M2" s="236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  <c r="AH2" s="708"/>
      <c r="AI2" s="708"/>
      <c r="AJ2" s="708"/>
      <c r="AK2" s="708"/>
      <c r="AL2" s="708"/>
      <c r="AM2" s="708"/>
      <c r="AN2" s="708"/>
      <c r="AO2" s="708"/>
      <c r="AP2" s="708"/>
      <c r="AQ2" s="708"/>
      <c r="AR2" s="708"/>
      <c r="AS2" s="708"/>
      <c r="AT2" s="708"/>
      <c r="AU2" s="708"/>
      <c r="AV2" s="708"/>
      <c r="AW2" s="708"/>
      <c r="AX2" s="708"/>
      <c r="AY2" s="708"/>
      <c r="AZ2" s="708"/>
      <c r="BA2" s="708"/>
      <c r="BB2" s="708"/>
      <c r="BC2" s="708"/>
      <c r="BD2" s="708"/>
      <c r="BE2" s="708"/>
      <c r="BF2" s="708"/>
      <c r="BG2" s="708"/>
      <c r="BH2" s="708"/>
      <c r="BI2" s="708"/>
      <c r="BJ2" s="708"/>
      <c r="BK2" s="708"/>
      <c r="BL2" s="708"/>
      <c r="BM2" s="708"/>
      <c r="BN2" s="708"/>
      <c r="BO2" s="708"/>
      <c r="BP2" s="708"/>
      <c r="BQ2" s="708"/>
      <c r="BR2" s="708"/>
      <c r="BS2" s="708"/>
    </row>
    <row r="3" spans="1:71" s="252" customFormat="1" ht="24.75" customHeight="1" thickTop="1" x14ac:dyDescent="0.2">
      <c r="A3" s="228"/>
      <c r="B3" s="249" t="s">
        <v>104</v>
      </c>
      <c r="C3" s="250"/>
      <c r="D3" s="947" t="str">
        <f>+Firma</f>
        <v>Fa. Metallmusterer</v>
      </c>
      <c r="E3" s="947"/>
      <c r="F3" s="947"/>
      <c r="G3" s="948"/>
      <c r="H3" s="251" t="s">
        <v>105</v>
      </c>
      <c r="I3" s="951">
        <f>+Datum</f>
        <v>37289</v>
      </c>
      <c r="J3" s="951"/>
      <c r="K3" s="951"/>
      <c r="L3" s="952"/>
      <c r="M3" s="237"/>
      <c r="N3" s="709"/>
      <c r="O3" s="709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</row>
    <row r="4" spans="1:71" s="252" customFormat="1" ht="24.75" customHeight="1" x14ac:dyDescent="0.2">
      <c r="A4" s="228"/>
      <c r="B4" s="253"/>
      <c r="C4" s="254"/>
      <c r="D4" s="949"/>
      <c r="E4" s="949"/>
      <c r="F4" s="949"/>
      <c r="G4" s="950"/>
      <c r="H4" s="199" t="s">
        <v>109</v>
      </c>
      <c r="I4" s="953">
        <f>+Preisbasis</f>
        <v>42005</v>
      </c>
      <c r="J4" s="953"/>
      <c r="K4" s="953"/>
      <c r="L4" s="954"/>
      <c r="M4" s="238"/>
      <c r="N4" s="710"/>
      <c r="O4" s="710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</row>
    <row r="5" spans="1:71" s="252" customFormat="1" ht="24.75" customHeight="1" x14ac:dyDescent="0.2">
      <c r="A5" s="228"/>
      <c r="B5" s="255" t="s">
        <v>110</v>
      </c>
      <c r="C5" s="200"/>
      <c r="D5" s="200" t="str">
        <f>+Bau</f>
        <v>Musterprojekt</v>
      </c>
      <c r="E5" s="200"/>
      <c r="F5" s="200"/>
      <c r="G5" s="200"/>
      <c r="H5" s="200"/>
      <c r="I5" s="200"/>
      <c r="J5" s="200"/>
      <c r="K5" s="200"/>
      <c r="L5" s="201"/>
      <c r="M5" s="238"/>
      <c r="N5" s="710"/>
      <c r="O5" s="710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</row>
    <row r="6" spans="1:71" s="150" customFormat="1" ht="11.1" customHeight="1" x14ac:dyDescent="0.2">
      <c r="A6" s="118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1"/>
      <c r="M6" s="239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1"/>
      <c r="AY6" s="711"/>
      <c r="AZ6" s="711"/>
      <c r="BA6" s="711"/>
      <c r="BB6" s="711"/>
      <c r="BC6" s="711"/>
      <c r="BD6" s="711"/>
      <c r="BE6" s="711"/>
      <c r="BF6" s="711"/>
      <c r="BG6" s="711"/>
      <c r="BH6" s="711"/>
      <c r="BI6" s="711"/>
      <c r="BJ6" s="711"/>
      <c r="BK6" s="711"/>
      <c r="BL6" s="711"/>
      <c r="BM6" s="711"/>
      <c r="BN6" s="711"/>
      <c r="BO6" s="711"/>
      <c r="BP6" s="711"/>
      <c r="BQ6" s="711"/>
      <c r="BR6" s="711"/>
      <c r="BS6" s="711"/>
    </row>
    <row r="7" spans="1:71" s="28" customFormat="1" ht="33.75" customHeight="1" x14ac:dyDescent="0.2">
      <c r="A7" s="229"/>
      <c r="B7" s="664"/>
      <c r="C7" s="958" t="s">
        <v>140</v>
      </c>
      <c r="D7" s="958"/>
      <c r="E7" s="958"/>
      <c r="F7" s="958"/>
      <c r="G7" s="958"/>
      <c r="H7" s="962" t="s">
        <v>142</v>
      </c>
      <c r="I7" s="963"/>
      <c r="J7" s="964" t="s">
        <v>157</v>
      </c>
      <c r="K7" s="965"/>
      <c r="L7" s="966"/>
      <c r="M7" s="237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99"/>
      <c r="AG7" s="699"/>
      <c r="AH7" s="699"/>
      <c r="AI7" s="699"/>
      <c r="AJ7" s="699"/>
      <c r="AK7" s="699"/>
      <c r="AL7" s="699"/>
      <c r="AM7" s="699"/>
      <c r="AN7" s="699"/>
      <c r="AO7" s="699"/>
      <c r="AP7" s="699"/>
      <c r="AQ7" s="699"/>
      <c r="AR7" s="699"/>
      <c r="AS7" s="699"/>
      <c r="AT7" s="699"/>
      <c r="AU7" s="699"/>
      <c r="AV7" s="699"/>
      <c r="AW7" s="699"/>
      <c r="AX7" s="699"/>
      <c r="AY7" s="699"/>
      <c r="AZ7" s="699"/>
      <c r="BA7" s="699"/>
      <c r="BB7" s="699"/>
      <c r="BC7" s="699"/>
      <c r="BD7" s="699"/>
      <c r="BE7" s="699"/>
      <c r="BF7" s="699"/>
      <c r="BG7" s="699"/>
      <c r="BH7" s="699"/>
      <c r="BI7" s="699"/>
      <c r="BJ7" s="699"/>
      <c r="BK7" s="699"/>
      <c r="BL7" s="699"/>
      <c r="BM7" s="699"/>
      <c r="BN7" s="699"/>
      <c r="BO7" s="699"/>
      <c r="BP7" s="699"/>
      <c r="BQ7" s="699"/>
      <c r="BR7" s="699"/>
      <c r="BS7" s="699"/>
    </row>
    <row r="8" spans="1:71" s="27" customFormat="1" ht="42.75" x14ac:dyDescent="0.2">
      <c r="A8" s="230"/>
      <c r="B8" s="665"/>
      <c r="C8" s="666" t="s">
        <v>139</v>
      </c>
      <c r="D8" s="955" t="s">
        <v>83</v>
      </c>
      <c r="E8" s="955"/>
      <c r="F8" s="666" t="s">
        <v>37</v>
      </c>
      <c r="G8" s="666" t="s">
        <v>141</v>
      </c>
      <c r="H8" s="666" t="s">
        <v>152</v>
      </c>
      <c r="I8" s="666" t="s">
        <v>148</v>
      </c>
      <c r="J8" s="666" t="s">
        <v>84</v>
      </c>
      <c r="K8" s="666" t="s">
        <v>152</v>
      </c>
      <c r="L8" s="667" t="s">
        <v>148</v>
      </c>
      <c r="M8" s="240"/>
      <c r="N8" s="712"/>
      <c r="O8" s="712"/>
      <c r="P8" s="712"/>
      <c r="Q8" s="712"/>
      <c r="R8" s="712"/>
      <c r="S8" s="712"/>
      <c r="T8" s="712"/>
      <c r="U8" s="712"/>
      <c r="V8" s="712"/>
      <c r="W8" s="712"/>
      <c r="X8" s="712"/>
      <c r="Y8" s="712"/>
      <c r="Z8" s="712"/>
      <c r="AA8" s="712"/>
      <c r="AB8" s="712"/>
      <c r="AC8" s="712"/>
      <c r="AD8" s="712"/>
      <c r="AE8" s="712"/>
      <c r="AF8" s="712"/>
      <c r="AG8" s="712"/>
      <c r="AH8" s="712"/>
      <c r="AI8" s="712"/>
      <c r="AJ8" s="712"/>
      <c r="AK8" s="712"/>
      <c r="AL8" s="712"/>
      <c r="AM8" s="712"/>
      <c r="AN8" s="712"/>
      <c r="AO8" s="712"/>
      <c r="AP8" s="712"/>
      <c r="AQ8" s="712"/>
      <c r="AR8" s="712"/>
      <c r="AS8" s="712"/>
      <c r="AT8" s="712"/>
      <c r="AU8" s="712"/>
      <c r="AV8" s="712"/>
      <c r="AW8" s="712"/>
      <c r="AX8" s="712"/>
      <c r="AY8" s="712"/>
      <c r="AZ8" s="712"/>
      <c r="BA8" s="712"/>
      <c r="BB8" s="712"/>
      <c r="BC8" s="712"/>
      <c r="BD8" s="712"/>
      <c r="BE8" s="712"/>
      <c r="BF8" s="712"/>
      <c r="BG8" s="712"/>
      <c r="BH8" s="712"/>
      <c r="BI8" s="712"/>
      <c r="BJ8" s="712"/>
      <c r="BK8" s="712"/>
      <c r="BL8" s="712"/>
      <c r="BM8" s="712"/>
      <c r="BN8" s="712"/>
      <c r="BO8" s="712"/>
      <c r="BP8" s="712"/>
      <c r="BQ8" s="712"/>
      <c r="BR8" s="712"/>
      <c r="BS8" s="712"/>
    </row>
    <row r="9" spans="1:71" s="26" customFormat="1" ht="12.75" customHeight="1" x14ac:dyDescent="0.2">
      <c r="A9" s="151"/>
      <c r="B9" s="668"/>
      <c r="C9" s="669">
        <v>1</v>
      </c>
      <c r="D9" s="956">
        <v>2</v>
      </c>
      <c r="E9" s="956"/>
      <c r="F9" s="669">
        <v>3</v>
      </c>
      <c r="G9" s="669">
        <v>4</v>
      </c>
      <c r="H9" s="669">
        <v>5</v>
      </c>
      <c r="I9" s="669">
        <v>6</v>
      </c>
      <c r="J9" s="669">
        <v>7</v>
      </c>
      <c r="K9" s="669">
        <v>8</v>
      </c>
      <c r="L9" s="670">
        <v>9</v>
      </c>
      <c r="M9" s="15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s="305" customFormat="1" ht="24.75" customHeight="1" x14ac:dyDescent="0.25">
      <c r="A10" s="302"/>
      <c r="B10" s="303"/>
      <c r="C10" s="689"/>
      <c r="D10" s="923" t="str">
        <f>+IF(C10="","",VLOOKUP(B!C10,Basisdaten!$B$29:$E$45,3,FALSE))</f>
        <v/>
      </c>
      <c r="E10" s="923"/>
      <c r="F10" s="691"/>
      <c r="G10" s="687">
        <f>+IF($F$20=0,0,F10/$F$20)</f>
        <v>0</v>
      </c>
      <c r="H10" s="684" t="str">
        <f>IF(C10="","",VLOOKUP(C10,Basisdaten!$B$29:$E$45,4,FALSE))</f>
        <v/>
      </c>
      <c r="I10" s="685" t="str">
        <f>+IF(H10="","",F10*H10)</f>
        <v/>
      </c>
      <c r="J10" s="692"/>
      <c r="K10" s="685" t="str">
        <f>+IF(H10="","",H10*J10)</f>
        <v/>
      </c>
      <c r="L10" s="686" t="str">
        <f>+IF(H10="","",F10*K10)</f>
        <v/>
      </c>
      <c r="M10" s="304"/>
      <c r="N10" s="713"/>
      <c r="O10" s="714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3"/>
      <c r="AS10" s="713"/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3"/>
      <c r="BE10" s="713"/>
      <c r="BF10" s="713"/>
      <c r="BG10" s="713"/>
      <c r="BH10" s="713"/>
      <c r="BI10" s="713"/>
      <c r="BJ10" s="713"/>
      <c r="BK10" s="713"/>
      <c r="BL10" s="713"/>
      <c r="BM10" s="713"/>
      <c r="BN10" s="713"/>
      <c r="BO10" s="713"/>
      <c r="BP10" s="713"/>
      <c r="BQ10" s="713"/>
      <c r="BR10" s="713"/>
      <c r="BS10" s="713"/>
    </row>
    <row r="11" spans="1:71" s="305" customFormat="1" ht="24.75" customHeight="1" x14ac:dyDescent="0.25">
      <c r="A11" s="302"/>
      <c r="B11" s="303"/>
      <c r="C11" s="690"/>
      <c r="D11" s="923" t="str">
        <f>+IF(C11="","",VLOOKUP(B!C11,Basisdaten!$B$29:$E$45,3,FALSE))</f>
        <v/>
      </c>
      <c r="E11" s="923"/>
      <c r="F11" s="691"/>
      <c r="G11" s="687">
        <f t="shared" ref="G11:G19" si="0">+IF($F$20=0,0,F11/$F$20)</f>
        <v>0</v>
      </c>
      <c r="H11" s="684" t="str">
        <f>IF(C11="","",VLOOKUP(C11,Basisdaten!$B$29:$E$45,4,FALSE))</f>
        <v/>
      </c>
      <c r="I11" s="685" t="str">
        <f t="shared" ref="I11:I19" si="1">+IF(H11="","",F11*H11)</f>
        <v/>
      </c>
      <c r="J11" s="692"/>
      <c r="K11" s="685" t="str">
        <f t="shared" ref="K11:K19" si="2">+IF(H11="","",H11*J11)</f>
        <v/>
      </c>
      <c r="L11" s="686" t="str">
        <f t="shared" ref="L11:L19" si="3">+IF(H11="","",F11*K11)</f>
        <v/>
      </c>
      <c r="M11" s="304"/>
      <c r="N11" s="713"/>
      <c r="O11" s="714"/>
      <c r="P11" s="713"/>
      <c r="Q11" s="713"/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3"/>
      <c r="BF11" s="713"/>
      <c r="BG11" s="713"/>
      <c r="BH11" s="713"/>
      <c r="BI11" s="713"/>
      <c r="BJ11" s="713"/>
      <c r="BK11" s="713"/>
      <c r="BL11" s="713"/>
      <c r="BM11" s="713"/>
      <c r="BN11" s="713"/>
      <c r="BO11" s="713"/>
      <c r="BP11" s="713"/>
      <c r="BQ11" s="713"/>
      <c r="BR11" s="713"/>
      <c r="BS11" s="713"/>
    </row>
    <row r="12" spans="1:71" s="305" customFormat="1" ht="24.75" customHeight="1" x14ac:dyDescent="0.25">
      <c r="A12" s="302"/>
      <c r="B12" s="303"/>
      <c r="C12" s="689"/>
      <c r="D12" s="923" t="str">
        <f>+IF(C12="","",VLOOKUP(B!C12,Basisdaten!$B$29:$E$45,3,FALSE))</f>
        <v/>
      </c>
      <c r="E12" s="923"/>
      <c r="F12" s="691"/>
      <c r="G12" s="687">
        <f t="shared" si="0"/>
        <v>0</v>
      </c>
      <c r="H12" s="684" t="str">
        <f>IF(C12="","",VLOOKUP(C12,Basisdaten!$B$29:$E$45,4,FALSE))</f>
        <v/>
      </c>
      <c r="I12" s="685" t="str">
        <f t="shared" si="1"/>
        <v/>
      </c>
      <c r="J12" s="692"/>
      <c r="K12" s="685" t="str">
        <f t="shared" si="2"/>
        <v/>
      </c>
      <c r="L12" s="686" t="str">
        <f t="shared" si="3"/>
        <v/>
      </c>
      <c r="M12" s="304"/>
      <c r="N12" s="713"/>
      <c r="O12" s="714"/>
      <c r="P12" s="714"/>
      <c r="Q12" s="713"/>
      <c r="R12" s="713"/>
      <c r="S12" s="713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3"/>
      <c r="BF12" s="713"/>
      <c r="BG12" s="713"/>
      <c r="BH12" s="713"/>
      <c r="BI12" s="713"/>
      <c r="BJ12" s="713"/>
      <c r="BK12" s="713"/>
      <c r="BL12" s="713"/>
      <c r="BM12" s="713"/>
      <c r="BN12" s="713"/>
      <c r="BO12" s="713"/>
      <c r="BP12" s="713"/>
      <c r="BQ12" s="713"/>
      <c r="BR12" s="713"/>
      <c r="BS12" s="713"/>
    </row>
    <row r="13" spans="1:71" s="305" customFormat="1" ht="24.75" customHeight="1" x14ac:dyDescent="0.25">
      <c r="A13" s="302"/>
      <c r="B13" s="303"/>
      <c r="C13" s="689"/>
      <c r="D13" s="923" t="str">
        <f>+IF(C13="","",VLOOKUP(B!C13,Basisdaten!$B$29:$E$45,3,FALSE))</f>
        <v/>
      </c>
      <c r="E13" s="923"/>
      <c r="F13" s="691"/>
      <c r="G13" s="687">
        <f t="shared" si="0"/>
        <v>0</v>
      </c>
      <c r="H13" s="684" t="str">
        <f>IF(C13="","",VLOOKUP(C13,Basisdaten!$B$29:$E$45,4,FALSE))</f>
        <v/>
      </c>
      <c r="I13" s="685" t="str">
        <f t="shared" si="1"/>
        <v/>
      </c>
      <c r="J13" s="692">
        <v>0</v>
      </c>
      <c r="K13" s="685" t="str">
        <f t="shared" si="2"/>
        <v/>
      </c>
      <c r="L13" s="686" t="str">
        <f t="shared" si="3"/>
        <v/>
      </c>
      <c r="M13" s="304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3"/>
      <c r="AR13" s="713"/>
      <c r="AS13" s="713"/>
      <c r="AT13" s="713"/>
      <c r="AU13" s="713"/>
      <c r="AV13" s="713"/>
      <c r="AW13" s="713"/>
      <c r="AX13" s="713"/>
      <c r="AY13" s="713"/>
      <c r="AZ13" s="713"/>
      <c r="BA13" s="713"/>
      <c r="BB13" s="713"/>
      <c r="BC13" s="713"/>
      <c r="BD13" s="713"/>
      <c r="BE13" s="713"/>
      <c r="BF13" s="713"/>
      <c r="BG13" s="713"/>
      <c r="BH13" s="713"/>
      <c r="BI13" s="713"/>
      <c r="BJ13" s="713"/>
      <c r="BK13" s="713"/>
      <c r="BL13" s="713"/>
      <c r="BM13" s="713"/>
      <c r="BN13" s="713"/>
      <c r="BO13" s="713"/>
      <c r="BP13" s="713"/>
      <c r="BQ13" s="713"/>
      <c r="BR13" s="713"/>
      <c r="BS13" s="713"/>
    </row>
    <row r="14" spans="1:71" s="305" customFormat="1" ht="24.75" customHeight="1" x14ac:dyDescent="0.25">
      <c r="A14" s="302"/>
      <c r="B14" s="303"/>
      <c r="C14" s="689"/>
      <c r="D14" s="923" t="str">
        <f>+IF(C14="","",VLOOKUP(B!C14,Basisdaten!$B$29:$E$45,3,FALSE))</f>
        <v/>
      </c>
      <c r="E14" s="923"/>
      <c r="F14" s="691"/>
      <c r="G14" s="687">
        <f t="shared" si="0"/>
        <v>0</v>
      </c>
      <c r="H14" s="684" t="str">
        <f>IF(C14="","",VLOOKUP(C14,Basisdaten!$B$29:$E$45,4,FALSE))</f>
        <v/>
      </c>
      <c r="I14" s="685" t="str">
        <f t="shared" si="1"/>
        <v/>
      </c>
      <c r="J14" s="692"/>
      <c r="K14" s="685" t="str">
        <f t="shared" si="2"/>
        <v/>
      </c>
      <c r="L14" s="686" t="str">
        <f t="shared" si="3"/>
        <v/>
      </c>
      <c r="M14" s="304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713"/>
      <c r="AS14" s="713"/>
      <c r="AT14" s="713"/>
      <c r="AU14" s="713"/>
      <c r="AV14" s="713"/>
      <c r="AW14" s="713"/>
      <c r="AX14" s="713"/>
      <c r="AY14" s="713"/>
      <c r="AZ14" s="713"/>
      <c r="BA14" s="713"/>
      <c r="BB14" s="713"/>
      <c r="BC14" s="713"/>
      <c r="BD14" s="713"/>
      <c r="BE14" s="713"/>
      <c r="BF14" s="713"/>
      <c r="BG14" s="713"/>
      <c r="BH14" s="713"/>
      <c r="BI14" s="713"/>
      <c r="BJ14" s="713"/>
      <c r="BK14" s="713"/>
      <c r="BL14" s="713"/>
      <c r="BM14" s="713"/>
      <c r="BN14" s="713"/>
      <c r="BO14" s="713"/>
      <c r="BP14" s="713"/>
      <c r="BQ14" s="713"/>
      <c r="BR14" s="713"/>
      <c r="BS14" s="713"/>
    </row>
    <row r="15" spans="1:71" s="305" customFormat="1" ht="24.75" customHeight="1" x14ac:dyDescent="0.25">
      <c r="A15" s="302"/>
      <c r="B15" s="303"/>
      <c r="C15" s="689"/>
      <c r="D15" s="923" t="str">
        <f>+IF(C15="","",VLOOKUP(B!C15,Basisdaten!$B$29:$E$45,3,FALSE))</f>
        <v/>
      </c>
      <c r="E15" s="923"/>
      <c r="F15" s="691"/>
      <c r="G15" s="687">
        <f t="shared" si="0"/>
        <v>0</v>
      </c>
      <c r="H15" s="684" t="str">
        <f>IF(C15="","",VLOOKUP(C15,Basisdaten!$B$29:$E$45,4,FALSE))</f>
        <v/>
      </c>
      <c r="I15" s="685" t="str">
        <f t="shared" si="1"/>
        <v/>
      </c>
      <c r="J15" s="692"/>
      <c r="K15" s="685" t="str">
        <f t="shared" si="2"/>
        <v/>
      </c>
      <c r="L15" s="686" t="str">
        <f t="shared" si="3"/>
        <v/>
      </c>
      <c r="M15" s="304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3"/>
      <c r="AT15" s="713"/>
      <c r="AU15" s="713"/>
      <c r="AV15" s="713"/>
      <c r="AW15" s="713"/>
      <c r="AX15" s="713"/>
      <c r="AY15" s="713"/>
      <c r="AZ15" s="713"/>
      <c r="BA15" s="713"/>
      <c r="BB15" s="713"/>
      <c r="BC15" s="713"/>
      <c r="BD15" s="713"/>
      <c r="BE15" s="713"/>
      <c r="BF15" s="713"/>
      <c r="BG15" s="713"/>
      <c r="BH15" s="713"/>
      <c r="BI15" s="713"/>
      <c r="BJ15" s="713"/>
      <c r="BK15" s="713"/>
      <c r="BL15" s="713"/>
      <c r="BM15" s="713"/>
      <c r="BN15" s="713"/>
      <c r="BO15" s="713"/>
      <c r="BP15" s="713"/>
      <c r="BQ15" s="713"/>
      <c r="BR15" s="713"/>
      <c r="BS15" s="713"/>
    </row>
    <row r="16" spans="1:71" s="305" customFormat="1" ht="24.75" customHeight="1" x14ac:dyDescent="0.25">
      <c r="A16" s="302"/>
      <c r="B16" s="303"/>
      <c r="C16" s="689"/>
      <c r="D16" s="923" t="str">
        <f>+IF(C16="","",VLOOKUP(B!C16,Basisdaten!$B$29:$E$45,3,FALSE))</f>
        <v/>
      </c>
      <c r="E16" s="923"/>
      <c r="F16" s="691"/>
      <c r="G16" s="687">
        <f t="shared" si="0"/>
        <v>0</v>
      </c>
      <c r="H16" s="684" t="str">
        <f>IF(C16="","",VLOOKUP(C16,Basisdaten!$B$29:$E$45,4,FALSE))</f>
        <v/>
      </c>
      <c r="I16" s="685" t="str">
        <f t="shared" si="1"/>
        <v/>
      </c>
      <c r="J16" s="692"/>
      <c r="K16" s="685" t="str">
        <f t="shared" si="2"/>
        <v/>
      </c>
      <c r="L16" s="686" t="str">
        <f t="shared" si="3"/>
        <v/>
      </c>
      <c r="M16" s="304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3"/>
      <c r="BF16" s="713"/>
      <c r="BG16" s="713"/>
      <c r="BH16" s="713"/>
      <c r="BI16" s="713"/>
      <c r="BJ16" s="713"/>
      <c r="BK16" s="713"/>
      <c r="BL16" s="713"/>
      <c r="BM16" s="713"/>
      <c r="BN16" s="713"/>
      <c r="BO16" s="713"/>
      <c r="BP16" s="713"/>
      <c r="BQ16" s="713"/>
      <c r="BR16" s="713"/>
      <c r="BS16" s="713"/>
    </row>
    <row r="17" spans="1:71" s="305" customFormat="1" ht="24.75" customHeight="1" x14ac:dyDescent="0.25">
      <c r="A17" s="302"/>
      <c r="B17" s="303"/>
      <c r="C17" s="689"/>
      <c r="D17" s="923" t="str">
        <f>+IF(C17="","",VLOOKUP(B!C17,Basisdaten!$B$29:$E$45,3,FALSE))</f>
        <v/>
      </c>
      <c r="E17" s="923"/>
      <c r="F17" s="691"/>
      <c r="G17" s="687">
        <f t="shared" si="0"/>
        <v>0</v>
      </c>
      <c r="H17" s="684" t="str">
        <f>IF(C17="","",VLOOKUP(C17,Basisdaten!$B$29:$E$45,4,FALSE))</f>
        <v/>
      </c>
      <c r="I17" s="685" t="str">
        <f t="shared" si="1"/>
        <v/>
      </c>
      <c r="J17" s="692"/>
      <c r="K17" s="685" t="str">
        <f t="shared" si="2"/>
        <v/>
      </c>
      <c r="L17" s="686" t="str">
        <f t="shared" si="3"/>
        <v/>
      </c>
      <c r="M17" s="304"/>
      <c r="N17" s="713"/>
      <c r="O17" s="713"/>
      <c r="P17" s="713"/>
      <c r="Q17" s="713"/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713"/>
      <c r="BD17" s="713"/>
      <c r="BE17" s="713"/>
      <c r="BF17" s="713"/>
      <c r="BG17" s="713"/>
      <c r="BH17" s="713"/>
      <c r="BI17" s="713"/>
      <c r="BJ17" s="713"/>
      <c r="BK17" s="713"/>
      <c r="BL17" s="713"/>
      <c r="BM17" s="713"/>
      <c r="BN17" s="713"/>
      <c r="BO17" s="713"/>
      <c r="BP17" s="713"/>
      <c r="BQ17" s="713"/>
      <c r="BR17" s="713"/>
      <c r="BS17" s="713"/>
    </row>
    <row r="18" spans="1:71" s="305" customFormat="1" ht="24.75" customHeight="1" x14ac:dyDescent="0.25">
      <c r="A18" s="302"/>
      <c r="B18" s="303"/>
      <c r="C18" s="689"/>
      <c r="D18" s="923" t="str">
        <f>+IF(C18="","",VLOOKUP(B!C18,Basisdaten!$B$29:$E$45,3,FALSE))</f>
        <v/>
      </c>
      <c r="E18" s="923"/>
      <c r="F18" s="691"/>
      <c r="G18" s="687">
        <f t="shared" si="0"/>
        <v>0</v>
      </c>
      <c r="H18" s="684" t="str">
        <f>IF(C18="","",VLOOKUP(C18,Basisdaten!$B$29:$E$45,4,FALSE))</f>
        <v/>
      </c>
      <c r="I18" s="685" t="str">
        <f t="shared" si="1"/>
        <v/>
      </c>
      <c r="J18" s="692"/>
      <c r="K18" s="685" t="str">
        <f t="shared" si="2"/>
        <v/>
      </c>
      <c r="L18" s="686" t="str">
        <f t="shared" si="3"/>
        <v/>
      </c>
      <c r="M18" s="304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13"/>
      <c r="Z18" s="713"/>
      <c r="AA18" s="713"/>
      <c r="AB18" s="713"/>
      <c r="AC18" s="713"/>
      <c r="AD18" s="713"/>
      <c r="AE18" s="713"/>
      <c r="AF18" s="713"/>
      <c r="AG18" s="713"/>
      <c r="AH18" s="713"/>
      <c r="AI18" s="713"/>
      <c r="AJ18" s="713"/>
      <c r="AK18" s="713"/>
      <c r="AL18" s="713"/>
      <c r="AM18" s="713"/>
      <c r="AN18" s="713"/>
      <c r="AO18" s="713"/>
      <c r="AP18" s="713"/>
      <c r="AQ18" s="713"/>
      <c r="AR18" s="713"/>
      <c r="AS18" s="713"/>
      <c r="AT18" s="713"/>
      <c r="AU18" s="713"/>
      <c r="AV18" s="713"/>
      <c r="AW18" s="713"/>
      <c r="AX18" s="713"/>
      <c r="AY18" s="713"/>
      <c r="AZ18" s="713"/>
      <c r="BA18" s="713"/>
      <c r="BB18" s="713"/>
      <c r="BC18" s="713"/>
      <c r="BD18" s="713"/>
      <c r="BE18" s="713"/>
      <c r="BF18" s="713"/>
      <c r="BG18" s="713"/>
      <c r="BH18" s="713"/>
      <c r="BI18" s="713"/>
      <c r="BJ18" s="713"/>
      <c r="BK18" s="713"/>
      <c r="BL18" s="713"/>
      <c r="BM18" s="713"/>
      <c r="BN18" s="713"/>
      <c r="BO18" s="713"/>
      <c r="BP18" s="713"/>
      <c r="BQ18" s="713"/>
      <c r="BR18" s="713"/>
      <c r="BS18" s="713"/>
    </row>
    <row r="19" spans="1:71" s="305" customFormat="1" ht="24.75" customHeight="1" x14ac:dyDescent="0.25">
      <c r="A19" s="302"/>
      <c r="B19" s="303"/>
      <c r="C19" s="689"/>
      <c r="D19" s="923" t="str">
        <f>+IF(C19="","",VLOOKUP(B!C19,Basisdaten!$B$29:$E$45,3,FALSE))</f>
        <v/>
      </c>
      <c r="E19" s="923"/>
      <c r="F19" s="691"/>
      <c r="G19" s="687">
        <f t="shared" si="0"/>
        <v>0</v>
      </c>
      <c r="H19" s="684" t="str">
        <f>IF(C19="","",VLOOKUP(C19,Basisdaten!$B$29:$E$45,4,FALSE))</f>
        <v/>
      </c>
      <c r="I19" s="685" t="str">
        <f t="shared" si="1"/>
        <v/>
      </c>
      <c r="J19" s="692"/>
      <c r="K19" s="685" t="str">
        <f t="shared" si="2"/>
        <v/>
      </c>
      <c r="L19" s="686" t="str">
        <f t="shared" si="3"/>
        <v/>
      </c>
      <c r="M19" s="304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713"/>
      <c r="AC19" s="713"/>
      <c r="AD19" s="713"/>
      <c r="AE19" s="713"/>
      <c r="AF19" s="713"/>
      <c r="AG19" s="713"/>
      <c r="AH19" s="713"/>
      <c r="AI19" s="713"/>
      <c r="AJ19" s="713"/>
      <c r="AK19" s="713"/>
      <c r="AL19" s="713"/>
      <c r="AM19" s="713"/>
      <c r="AN19" s="713"/>
      <c r="AO19" s="713"/>
      <c r="AP19" s="713"/>
      <c r="AQ19" s="713"/>
      <c r="AR19" s="713"/>
      <c r="AS19" s="713"/>
      <c r="AT19" s="713"/>
      <c r="AU19" s="713"/>
      <c r="AV19" s="713"/>
      <c r="AW19" s="713"/>
      <c r="AX19" s="713"/>
      <c r="AY19" s="713"/>
      <c r="AZ19" s="713"/>
      <c r="BA19" s="713"/>
      <c r="BB19" s="713"/>
      <c r="BC19" s="713"/>
      <c r="BD19" s="713"/>
      <c r="BE19" s="713"/>
      <c r="BF19" s="713"/>
      <c r="BG19" s="713"/>
      <c r="BH19" s="713"/>
      <c r="BI19" s="713"/>
      <c r="BJ19" s="713"/>
      <c r="BK19" s="713"/>
      <c r="BL19" s="713"/>
      <c r="BM19" s="713"/>
      <c r="BN19" s="713"/>
      <c r="BO19" s="713"/>
      <c r="BP19" s="713"/>
      <c r="BQ19" s="713"/>
      <c r="BR19" s="713"/>
      <c r="BS19" s="713"/>
    </row>
    <row r="20" spans="1:71" s="308" customFormat="1" ht="24.75" customHeight="1" x14ac:dyDescent="0.25">
      <c r="A20" s="306"/>
      <c r="B20" s="671" t="s">
        <v>2</v>
      </c>
      <c r="C20" s="672" t="s">
        <v>85</v>
      </c>
      <c r="D20" s="672"/>
      <c r="E20" s="672"/>
      <c r="F20" s="673">
        <f>SUM(F10:F19)</f>
        <v>0</v>
      </c>
      <c r="G20" s="674">
        <v>1</v>
      </c>
      <c r="H20" s="675"/>
      <c r="I20" s="676">
        <f>SUM(I10:I19)</f>
        <v>0</v>
      </c>
      <c r="J20" s="925"/>
      <c r="K20" s="925"/>
      <c r="L20" s="677">
        <f>SUM(L10:L19)</f>
        <v>0</v>
      </c>
      <c r="M20" s="307"/>
      <c r="N20" s="715"/>
      <c r="O20" s="715"/>
      <c r="P20" s="715"/>
      <c r="Q20" s="715"/>
      <c r="R20" s="715"/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15"/>
      <c r="AO20" s="715"/>
      <c r="AP20" s="715"/>
      <c r="AQ20" s="715"/>
      <c r="AR20" s="715"/>
      <c r="AS20" s="715"/>
      <c r="AT20" s="715"/>
      <c r="AU20" s="715"/>
      <c r="AV20" s="715"/>
      <c r="AW20" s="715"/>
      <c r="AX20" s="715"/>
      <c r="AY20" s="715"/>
      <c r="AZ20" s="715"/>
      <c r="BA20" s="715"/>
      <c r="BB20" s="715"/>
      <c r="BC20" s="715"/>
      <c r="BD20" s="715"/>
      <c r="BE20" s="715"/>
      <c r="BF20" s="715"/>
      <c r="BG20" s="715"/>
      <c r="BH20" s="715"/>
      <c r="BI20" s="715"/>
      <c r="BJ20" s="715"/>
      <c r="BK20" s="715"/>
      <c r="BL20" s="715"/>
      <c r="BM20" s="715"/>
      <c r="BN20" s="715"/>
      <c r="BO20" s="715"/>
      <c r="BP20" s="715"/>
      <c r="BQ20" s="715"/>
      <c r="BR20" s="715"/>
      <c r="BS20" s="715"/>
    </row>
    <row r="21" spans="1:71" s="308" customFormat="1" ht="8.1" customHeight="1" x14ac:dyDescent="0.25">
      <c r="A21" s="306"/>
      <c r="B21" s="309"/>
      <c r="C21" s="310"/>
      <c r="D21" s="310"/>
      <c r="E21" s="310"/>
      <c r="F21" s="314"/>
      <c r="G21" s="49"/>
      <c r="H21" s="311"/>
      <c r="I21" s="50"/>
      <c r="J21" s="51"/>
      <c r="K21" s="51"/>
      <c r="L21" s="52"/>
      <c r="M21" s="307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F21" s="715"/>
      <c r="AG21" s="715"/>
      <c r="AH21" s="715"/>
      <c r="AI21" s="715"/>
      <c r="AJ21" s="715"/>
      <c r="AK21" s="715"/>
      <c r="AL21" s="715"/>
      <c r="AM21" s="715"/>
      <c r="AN21" s="715"/>
      <c r="AO21" s="715"/>
      <c r="AP21" s="715"/>
      <c r="AQ21" s="715"/>
      <c r="AR21" s="715"/>
      <c r="AS21" s="715"/>
      <c r="AT21" s="715"/>
      <c r="AU21" s="715"/>
      <c r="AV21" s="715"/>
      <c r="AW21" s="715"/>
      <c r="AX21" s="715"/>
      <c r="AY21" s="715"/>
      <c r="AZ21" s="715"/>
      <c r="BA21" s="715"/>
      <c r="BB21" s="715"/>
      <c r="BC21" s="715"/>
      <c r="BD21" s="715"/>
      <c r="BE21" s="715"/>
      <c r="BF21" s="715"/>
      <c r="BG21" s="715"/>
      <c r="BH21" s="715"/>
      <c r="BI21" s="715"/>
      <c r="BJ21" s="715"/>
      <c r="BK21" s="715"/>
      <c r="BL21" s="715"/>
      <c r="BM21" s="715"/>
      <c r="BN21" s="715"/>
      <c r="BO21" s="715"/>
      <c r="BP21" s="715"/>
      <c r="BQ21" s="715"/>
      <c r="BR21" s="715"/>
      <c r="BS21" s="715"/>
    </row>
    <row r="22" spans="1:71" s="308" customFormat="1" ht="24.75" customHeight="1" x14ac:dyDescent="0.25">
      <c r="A22" s="306"/>
      <c r="B22" s="671"/>
      <c r="C22" s="924" t="s">
        <v>86</v>
      </c>
      <c r="D22" s="922"/>
      <c r="E22" s="691"/>
      <c r="F22" s="689"/>
      <c r="G22" s="942"/>
      <c r="H22" s="684" t="str">
        <f>IF(E22="","",VLOOKUP(E22,Basisdaten!$B$29:$E$43,4,FALSE))</f>
        <v/>
      </c>
      <c r="I22" s="685" t="str">
        <f t="shared" ref="I22" si="4">+IF(H22="","",F22*H22)</f>
        <v/>
      </c>
      <c r="J22" s="693"/>
      <c r="K22" s="685" t="str">
        <f t="shared" ref="K22" si="5">+IF(H22="","",H22*J22/100)</f>
        <v/>
      </c>
      <c r="L22" s="686" t="str">
        <f t="shared" ref="L22" si="6">+IF(H22="","",F22*K22)</f>
        <v/>
      </c>
      <c r="M22" s="307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715"/>
      <c r="AK22" s="715"/>
      <c r="AL22" s="715"/>
      <c r="AM22" s="715"/>
      <c r="AN22" s="715"/>
      <c r="AO22" s="715"/>
      <c r="AP22" s="715"/>
      <c r="AQ22" s="715"/>
      <c r="AR22" s="715"/>
      <c r="AS22" s="715"/>
      <c r="AT22" s="715"/>
      <c r="AU22" s="715"/>
      <c r="AV22" s="715"/>
      <c r="AW22" s="715"/>
      <c r="AX22" s="715"/>
      <c r="AY22" s="715"/>
      <c r="AZ22" s="715"/>
      <c r="BA22" s="715"/>
      <c r="BB22" s="715"/>
      <c r="BC22" s="715"/>
      <c r="BD22" s="715"/>
      <c r="BE22" s="715"/>
      <c r="BF22" s="715"/>
      <c r="BG22" s="715"/>
      <c r="BH22" s="715"/>
      <c r="BI22" s="715"/>
      <c r="BJ22" s="715"/>
      <c r="BK22" s="715"/>
      <c r="BL22" s="715"/>
      <c r="BM22" s="715"/>
      <c r="BN22" s="715"/>
      <c r="BO22" s="715"/>
      <c r="BP22" s="715"/>
      <c r="BQ22" s="715"/>
      <c r="BR22" s="715"/>
      <c r="BS22" s="715"/>
    </row>
    <row r="23" spans="1:71" s="308" customFormat="1" ht="24.75" customHeight="1" x14ac:dyDescent="0.25">
      <c r="A23" s="306"/>
      <c r="B23" s="671"/>
      <c r="C23" s="922"/>
      <c r="D23" s="922"/>
      <c r="E23" s="691"/>
      <c r="F23" s="689"/>
      <c r="G23" s="943"/>
      <c r="H23" s="684" t="str">
        <f>IF(E23="","",VLOOKUP(E23,Basisdaten!$B$29:$E$43,3,FALSE))</f>
        <v/>
      </c>
      <c r="I23" s="685" t="str">
        <f t="shared" ref="I23" si="7">+IF(H23="","",F23*H23)</f>
        <v/>
      </c>
      <c r="J23" s="693"/>
      <c r="K23" s="685" t="str">
        <f t="shared" ref="K23" si="8">+IF(H23="","",H23*J23/100)</f>
        <v/>
      </c>
      <c r="L23" s="686" t="str">
        <f t="shared" ref="L23" si="9">+IF(H23="","",F23*K23)</f>
        <v/>
      </c>
      <c r="M23" s="307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715"/>
      <c r="AK23" s="715"/>
      <c r="AL23" s="715"/>
      <c r="AM23" s="715"/>
      <c r="AN23" s="715"/>
      <c r="AO23" s="715"/>
      <c r="AP23" s="715"/>
      <c r="AQ23" s="715"/>
      <c r="AR23" s="715"/>
      <c r="AS23" s="715"/>
      <c r="AT23" s="715"/>
      <c r="AU23" s="715"/>
      <c r="AV23" s="715"/>
      <c r="AW23" s="715"/>
      <c r="AX23" s="715"/>
      <c r="AY23" s="715"/>
      <c r="AZ23" s="715"/>
      <c r="BA23" s="715"/>
      <c r="BB23" s="715"/>
      <c r="BC23" s="715"/>
      <c r="BD23" s="715"/>
      <c r="BE23" s="715"/>
      <c r="BF23" s="715"/>
      <c r="BG23" s="715"/>
      <c r="BH23" s="715"/>
      <c r="BI23" s="715"/>
      <c r="BJ23" s="715"/>
      <c r="BK23" s="715"/>
      <c r="BL23" s="715"/>
      <c r="BM23" s="715"/>
      <c r="BN23" s="715"/>
      <c r="BO23" s="715"/>
      <c r="BP23" s="715"/>
      <c r="BQ23" s="715"/>
      <c r="BR23" s="715"/>
      <c r="BS23" s="715"/>
    </row>
    <row r="24" spans="1:71" s="308" customFormat="1" ht="8.1" customHeight="1" x14ac:dyDescent="0.2">
      <c r="A24" s="306"/>
      <c r="B24" s="935"/>
      <c r="C24" s="936"/>
      <c r="D24" s="936"/>
      <c r="E24" s="936"/>
      <c r="F24" s="936"/>
      <c r="G24" s="936"/>
      <c r="H24" s="936"/>
      <c r="I24" s="936"/>
      <c r="J24" s="936"/>
      <c r="K24" s="936"/>
      <c r="L24" s="937"/>
      <c r="M24" s="307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715"/>
      <c r="AK24" s="715"/>
      <c r="AL24" s="715"/>
      <c r="AM24" s="715"/>
      <c r="AN24" s="715"/>
      <c r="AO24" s="715"/>
      <c r="AP24" s="715"/>
      <c r="AQ24" s="715"/>
      <c r="AR24" s="715"/>
      <c r="AS24" s="715"/>
      <c r="AT24" s="715"/>
      <c r="AU24" s="715"/>
      <c r="AV24" s="715"/>
      <c r="AW24" s="715"/>
      <c r="AX24" s="715"/>
      <c r="AY24" s="715"/>
      <c r="AZ24" s="715"/>
      <c r="BA24" s="715"/>
      <c r="BB24" s="715"/>
      <c r="BC24" s="715"/>
      <c r="BD24" s="715"/>
      <c r="BE24" s="715"/>
      <c r="BF24" s="715"/>
      <c r="BG24" s="715"/>
      <c r="BH24" s="715"/>
      <c r="BI24" s="715"/>
      <c r="BJ24" s="715"/>
      <c r="BK24" s="715"/>
      <c r="BL24" s="715"/>
      <c r="BM24" s="715"/>
      <c r="BN24" s="715"/>
      <c r="BO24" s="715"/>
      <c r="BP24" s="715"/>
      <c r="BQ24" s="715"/>
      <c r="BR24" s="715"/>
      <c r="BS24" s="715"/>
    </row>
    <row r="25" spans="1:71" s="308" customFormat="1" ht="24.75" customHeight="1" x14ac:dyDescent="0.2">
      <c r="A25" s="306"/>
      <c r="B25" s="671" t="s">
        <v>81</v>
      </c>
      <c r="C25" s="944" t="s">
        <v>158</v>
      </c>
      <c r="D25" s="945"/>
      <c r="E25" s="946"/>
      <c r="F25" s="678">
        <f>SUM(F22:F23)</f>
        <v>0</v>
      </c>
      <c r="G25" s="938"/>
      <c r="H25" s="939"/>
      <c r="I25" s="676">
        <f>SUM(I22:I23)</f>
        <v>0</v>
      </c>
      <c r="J25" s="931"/>
      <c r="K25" s="932"/>
      <c r="L25" s="677">
        <f>SUM(L22:L23)</f>
        <v>0</v>
      </c>
      <c r="M25" s="307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15"/>
      <c r="BF25" s="715"/>
      <c r="BG25" s="715"/>
      <c r="BH25" s="715"/>
      <c r="BI25" s="715"/>
      <c r="BJ25" s="715"/>
      <c r="BK25" s="715"/>
      <c r="BL25" s="715"/>
      <c r="BM25" s="715"/>
      <c r="BN25" s="715"/>
      <c r="BO25" s="715"/>
      <c r="BP25" s="715"/>
      <c r="BQ25" s="715"/>
      <c r="BR25" s="715"/>
      <c r="BS25" s="715"/>
    </row>
    <row r="26" spans="1:71" s="308" customFormat="1" ht="24.75" customHeight="1" x14ac:dyDescent="0.2">
      <c r="A26" s="306"/>
      <c r="B26" s="671" t="s">
        <v>82</v>
      </c>
      <c r="C26" s="944" t="s">
        <v>87</v>
      </c>
      <c r="D26" s="945"/>
      <c r="E26" s="946"/>
      <c r="F26" s="678">
        <f>+F20+F25</f>
        <v>0</v>
      </c>
      <c r="G26" s="940"/>
      <c r="H26" s="941"/>
      <c r="I26" s="676">
        <f>+I20+I25</f>
        <v>0</v>
      </c>
      <c r="J26" s="933"/>
      <c r="K26" s="934"/>
      <c r="L26" s="677">
        <f>+L20+L25</f>
        <v>0</v>
      </c>
      <c r="M26" s="307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5"/>
      <c r="AM26" s="715"/>
      <c r="AN26" s="715"/>
      <c r="AO26" s="715"/>
      <c r="AP26" s="715"/>
      <c r="AQ26" s="715"/>
      <c r="AR26" s="715"/>
      <c r="AS26" s="715"/>
      <c r="AT26" s="715"/>
      <c r="AU26" s="715"/>
      <c r="AV26" s="715"/>
      <c r="AW26" s="715"/>
      <c r="AX26" s="715"/>
      <c r="AY26" s="715"/>
      <c r="AZ26" s="715"/>
      <c r="BA26" s="715"/>
      <c r="BB26" s="715"/>
      <c r="BC26" s="715"/>
      <c r="BD26" s="715"/>
      <c r="BE26" s="715"/>
      <c r="BF26" s="715"/>
      <c r="BG26" s="715"/>
      <c r="BH26" s="715"/>
      <c r="BI26" s="715"/>
      <c r="BJ26" s="715"/>
      <c r="BK26" s="715"/>
      <c r="BL26" s="715"/>
      <c r="BM26" s="715"/>
      <c r="BN26" s="715"/>
      <c r="BO26" s="715"/>
      <c r="BP26" s="715"/>
      <c r="BQ26" s="715"/>
      <c r="BR26" s="715"/>
      <c r="BS26" s="715"/>
    </row>
    <row r="27" spans="1:71" s="298" customFormat="1" ht="8.1" customHeight="1" thickBot="1" x14ac:dyDescent="0.25">
      <c r="A27" s="312"/>
      <c r="B27" s="928"/>
      <c r="C27" s="929"/>
      <c r="D27" s="929"/>
      <c r="E27" s="929"/>
      <c r="F27" s="929"/>
      <c r="G27" s="929"/>
      <c r="H27" s="929"/>
      <c r="I27" s="929"/>
      <c r="J27" s="929"/>
      <c r="K27" s="929"/>
      <c r="L27" s="930"/>
      <c r="M27" s="313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6"/>
      <c r="AC27" s="716"/>
      <c r="AD27" s="716"/>
      <c r="AE27" s="716"/>
      <c r="AF27" s="716"/>
      <c r="AG27" s="716"/>
      <c r="AH27" s="716"/>
      <c r="AI27" s="716"/>
      <c r="AJ27" s="716"/>
      <c r="AK27" s="716"/>
      <c r="AL27" s="716"/>
      <c r="AM27" s="716"/>
      <c r="AN27" s="716"/>
      <c r="AO27" s="716"/>
      <c r="AP27" s="716"/>
      <c r="AQ27" s="716"/>
      <c r="AR27" s="716"/>
      <c r="AS27" s="716"/>
      <c r="AT27" s="716"/>
      <c r="AU27" s="716"/>
      <c r="AV27" s="716"/>
      <c r="AW27" s="716"/>
      <c r="AX27" s="716"/>
      <c r="AY27" s="716"/>
      <c r="AZ27" s="716"/>
      <c r="BA27" s="716"/>
      <c r="BB27" s="716"/>
      <c r="BC27" s="716"/>
      <c r="BD27" s="716"/>
      <c r="BE27" s="716"/>
      <c r="BF27" s="716"/>
      <c r="BG27" s="716"/>
      <c r="BH27" s="716"/>
      <c r="BI27" s="716"/>
      <c r="BJ27" s="716"/>
      <c r="BK27" s="716"/>
      <c r="BL27" s="716"/>
      <c r="BM27" s="716"/>
      <c r="BN27" s="716"/>
      <c r="BO27" s="716"/>
      <c r="BP27" s="716"/>
      <c r="BQ27" s="716"/>
      <c r="BR27" s="716"/>
      <c r="BS27" s="716"/>
    </row>
    <row r="28" spans="1:71" s="298" customFormat="1" ht="25.5" x14ac:dyDescent="0.2">
      <c r="A28" s="312"/>
      <c r="B28" s="926" t="s">
        <v>151</v>
      </c>
      <c r="C28" s="927"/>
      <c r="D28" s="927"/>
      <c r="E28" s="927"/>
      <c r="F28" s="927"/>
      <c r="G28" s="927"/>
      <c r="H28" s="927"/>
      <c r="I28" s="927"/>
      <c r="J28" s="927"/>
      <c r="K28" s="927"/>
      <c r="L28" s="679" t="s">
        <v>153</v>
      </c>
      <c r="M28" s="313"/>
      <c r="N28" s="716"/>
      <c r="O28" s="716"/>
      <c r="P28" s="716"/>
      <c r="Q28" s="716"/>
      <c r="R28" s="716"/>
      <c r="S28" s="716"/>
      <c r="T28" s="716"/>
      <c r="U28" s="716"/>
      <c r="V28" s="716"/>
      <c r="W28" s="716"/>
      <c r="X28" s="716"/>
      <c r="Y28" s="716"/>
      <c r="Z28" s="716"/>
      <c r="AA28" s="716"/>
      <c r="AB28" s="716"/>
      <c r="AC28" s="716"/>
      <c r="AD28" s="716"/>
      <c r="AE28" s="716"/>
      <c r="AF28" s="716"/>
      <c r="AG28" s="716"/>
      <c r="AH28" s="716"/>
      <c r="AI28" s="716"/>
      <c r="AJ28" s="716"/>
      <c r="AK28" s="716"/>
      <c r="AL28" s="716"/>
      <c r="AM28" s="716"/>
      <c r="AN28" s="716"/>
      <c r="AO28" s="716"/>
      <c r="AP28" s="716"/>
      <c r="AQ28" s="716"/>
      <c r="AR28" s="716"/>
      <c r="AS28" s="716"/>
      <c r="AT28" s="716"/>
      <c r="AU28" s="716"/>
      <c r="AV28" s="716"/>
      <c r="AW28" s="716"/>
      <c r="AX28" s="716"/>
      <c r="AY28" s="716"/>
      <c r="AZ28" s="716"/>
      <c r="BA28" s="716"/>
      <c r="BB28" s="716"/>
      <c r="BC28" s="716"/>
      <c r="BD28" s="716"/>
      <c r="BE28" s="716"/>
      <c r="BF28" s="716"/>
      <c r="BG28" s="716"/>
      <c r="BH28" s="716"/>
      <c r="BI28" s="716"/>
      <c r="BJ28" s="716"/>
      <c r="BK28" s="716"/>
      <c r="BL28" s="716"/>
      <c r="BM28" s="716"/>
      <c r="BN28" s="716"/>
      <c r="BO28" s="716"/>
      <c r="BP28" s="716"/>
      <c r="BQ28" s="716"/>
      <c r="BR28" s="716"/>
      <c r="BS28" s="716"/>
    </row>
    <row r="29" spans="1:71" s="298" customFormat="1" ht="24.75" customHeight="1" x14ac:dyDescent="0.25">
      <c r="A29" s="312"/>
      <c r="B29" s="918" t="s">
        <v>154</v>
      </c>
      <c r="C29" s="919"/>
      <c r="D29" s="919"/>
      <c r="E29" s="919"/>
      <c r="F29" s="919"/>
      <c r="G29" s="919"/>
      <c r="H29" s="919"/>
      <c r="I29" s="680" t="s">
        <v>155</v>
      </c>
      <c r="J29" s="922" t="s">
        <v>156</v>
      </c>
      <c r="K29" s="922"/>
      <c r="L29" s="681">
        <f>IF(F20=0,0,+I20/F20)</f>
        <v>0</v>
      </c>
      <c r="M29" s="313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6"/>
      <c r="AC29" s="716"/>
      <c r="AD29" s="716"/>
      <c r="AE29" s="716"/>
      <c r="AF29" s="716"/>
      <c r="AG29" s="716"/>
      <c r="AH29" s="716"/>
      <c r="AI29" s="716"/>
      <c r="AJ29" s="716"/>
      <c r="AK29" s="716"/>
      <c r="AL29" s="716"/>
      <c r="AM29" s="716"/>
      <c r="AN29" s="716"/>
      <c r="AO29" s="716"/>
      <c r="AP29" s="716"/>
      <c r="AQ29" s="716"/>
      <c r="AR29" s="716"/>
      <c r="AS29" s="716"/>
      <c r="AT29" s="716"/>
      <c r="AU29" s="716"/>
      <c r="AV29" s="716"/>
      <c r="AW29" s="716"/>
      <c r="AX29" s="716"/>
      <c r="AY29" s="716"/>
      <c r="AZ29" s="716"/>
      <c r="BA29" s="716"/>
      <c r="BB29" s="716"/>
      <c r="BC29" s="716"/>
      <c r="BD29" s="716"/>
      <c r="BE29" s="716"/>
      <c r="BF29" s="716"/>
      <c r="BG29" s="716"/>
      <c r="BH29" s="716"/>
      <c r="BI29" s="716"/>
      <c r="BJ29" s="716"/>
      <c r="BK29" s="716"/>
      <c r="BL29" s="716"/>
      <c r="BM29" s="716"/>
      <c r="BN29" s="716"/>
      <c r="BO29" s="716"/>
      <c r="BP29" s="716"/>
      <c r="BQ29" s="716"/>
      <c r="BR29" s="716"/>
      <c r="BS29" s="716"/>
    </row>
    <row r="30" spans="1:71" s="298" customFormat="1" ht="24.75" customHeight="1" x14ac:dyDescent="0.25">
      <c r="A30" s="312"/>
      <c r="B30" s="918" t="s">
        <v>145</v>
      </c>
      <c r="C30" s="919"/>
      <c r="D30" s="919"/>
      <c r="E30" s="919"/>
      <c r="F30" s="919"/>
      <c r="G30" s="919"/>
      <c r="H30" s="919"/>
      <c r="I30" s="680" t="s">
        <v>146</v>
      </c>
      <c r="J30" s="922" t="s">
        <v>149</v>
      </c>
      <c r="K30" s="922"/>
      <c r="L30" s="681">
        <f>+IF(F20=0,0,I25/F20)</f>
        <v>0</v>
      </c>
      <c r="M30" s="313"/>
      <c r="N30" s="716"/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I30" s="716"/>
      <c r="AJ30" s="716"/>
      <c r="AK30" s="716"/>
      <c r="AL30" s="716"/>
      <c r="AM30" s="716"/>
      <c r="AN30" s="716"/>
      <c r="AO30" s="716"/>
      <c r="AP30" s="716"/>
      <c r="AQ30" s="716"/>
      <c r="AR30" s="716"/>
      <c r="AS30" s="716"/>
      <c r="AT30" s="716"/>
      <c r="AU30" s="716"/>
      <c r="AV30" s="716"/>
      <c r="AW30" s="716"/>
      <c r="AX30" s="716"/>
      <c r="AY30" s="716"/>
      <c r="AZ30" s="716"/>
      <c r="BA30" s="716"/>
      <c r="BB30" s="716"/>
      <c r="BC30" s="716"/>
      <c r="BD30" s="716"/>
      <c r="BE30" s="716"/>
      <c r="BF30" s="716"/>
      <c r="BG30" s="716"/>
      <c r="BH30" s="716"/>
      <c r="BI30" s="716"/>
      <c r="BJ30" s="716"/>
      <c r="BK30" s="716"/>
      <c r="BL30" s="716"/>
      <c r="BM30" s="716"/>
      <c r="BN30" s="716"/>
      <c r="BO30" s="716"/>
      <c r="BP30" s="716"/>
      <c r="BQ30" s="716"/>
      <c r="BR30" s="716"/>
      <c r="BS30" s="716"/>
    </row>
    <row r="31" spans="1:71" s="298" customFormat="1" ht="24.75" customHeight="1" thickBot="1" x14ac:dyDescent="0.3">
      <c r="A31" s="312"/>
      <c r="B31" s="920" t="s">
        <v>143</v>
      </c>
      <c r="C31" s="921"/>
      <c r="D31" s="921"/>
      <c r="E31" s="921"/>
      <c r="F31" s="921"/>
      <c r="G31" s="921"/>
      <c r="H31" s="921"/>
      <c r="I31" s="682" t="s">
        <v>147</v>
      </c>
      <c r="J31" s="917" t="s">
        <v>150</v>
      </c>
      <c r="K31" s="917"/>
      <c r="L31" s="683">
        <f>IF(F20=0,0,L26/F20)</f>
        <v>0</v>
      </c>
      <c r="M31" s="313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716"/>
      <c r="AC31" s="716"/>
      <c r="AD31" s="716"/>
      <c r="AE31" s="716"/>
      <c r="AF31" s="716"/>
      <c r="AG31" s="716"/>
      <c r="AH31" s="716"/>
      <c r="AI31" s="716"/>
      <c r="AJ31" s="716"/>
      <c r="AK31" s="716"/>
      <c r="AL31" s="716"/>
      <c r="AM31" s="716"/>
      <c r="AN31" s="716"/>
      <c r="AO31" s="716"/>
      <c r="AP31" s="716"/>
      <c r="AQ31" s="716"/>
      <c r="AR31" s="716"/>
      <c r="AS31" s="716"/>
      <c r="AT31" s="716"/>
      <c r="AU31" s="716"/>
      <c r="AV31" s="716"/>
      <c r="AW31" s="716"/>
      <c r="AX31" s="716"/>
      <c r="AY31" s="716"/>
      <c r="AZ31" s="716"/>
      <c r="BA31" s="716"/>
      <c r="BB31" s="716"/>
      <c r="BC31" s="716"/>
      <c r="BD31" s="716"/>
      <c r="BE31" s="716"/>
      <c r="BF31" s="716"/>
      <c r="BG31" s="716"/>
      <c r="BH31" s="716"/>
      <c r="BI31" s="716"/>
      <c r="BJ31" s="716"/>
      <c r="BK31" s="716"/>
      <c r="BL31" s="716"/>
      <c r="BM31" s="716"/>
      <c r="BN31" s="716"/>
      <c r="BO31" s="716"/>
      <c r="BP31" s="716"/>
      <c r="BQ31" s="716"/>
      <c r="BR31" s="716"/>
      <c r="BS31" s="716"/>
    </row>
    <row r="32" spans="1:71" s="148" customFormat="1" ht="6" customHeight="1" thickTop="1" thickBot="1" x14ac:dyDescent="0.25">
      <c r="A32" s="144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41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</row>
    <row r="33" spans="14:71" s="148" customFormat="1" ht="13.5" thickTop="1" x14ac:dyDescent="0.2"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</row>
    <row r="34" spans="14:71" s="148" customFormat="1" x14ac:dyDescent="0.2"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</row>
  </sheetData>
  <sheetProtection password="CE13" sheet="1" objects="1" scenarios="1" selectLockedCells="1"/>
  <mergeCells count="36">
    <mergeCell ref="B2:K2"/>
    <mergeCell ref="C7:G7"/>
    <mergeCell ref="B6:L6"/>
    <mergeCell ref="H7:I7"/>
    <mergeCell ref="J7:L7"/>
    <mergeCell ref="D17:E17"/>
    <mergeCell ref="C25:E25"/>
    <mergeCell ref="C26:E26"/>
    <mergeCell ref="D3:G4"/>
    <mergeCell ref="I3:L3"/>
    <mergeCell ref="I4:L4"/>
    <mergeCell ref="D8:E8"/>
    <mergeCell ref="D9:E9"/>
    <mergeCell ref="D14:E14"/>
    <mergeCell ref="D15:E15"/>
    <mergeCell ref="D16:E16"/>
    <mergeCell ref="D12:E12"/>
    <mergeCell ref="D13:E13"/>
    <mergeCell ref="D10:E10"/>
    <mergeCell ref="D11:E11"/>
    <mergeCell ref="J31:K31"/>
    <mergeCell ref="B29:H29"/>
    <mergeCell ref="B31:H31"/>
    <mergeCell ref="J29:K29"/>
    <mergeCell ref="D18:E18"/>
    <mergeCell ref="D19:E19"/>
    <mergeCell ref="C22:D23"/>
    <mergeCell ref="J20:K20"/>
    <mergeCell ref="B28:K28"/>
    <mergeCell ref="B27:L27"/>
    <mergeCell ref="B30:H30"/>
    <mergeCell ref="J30:K30"/>
    <mergeCell ref="J25:K26"/>
    <mergeCell ref="B24:L24"/>
    <mergeCell ref="G25:H26"/>
    <mergeCell ref="G22:G23"/>
  </mergeCells>
  <pageMargins left="0.7" right="0.7" top="0.78740157499999996" bottom="0.78740157499999996" header="0.3" footer="0.3"/>
  <pageSetup paperSize="9" scale="65" orientation="portrait" r:id="rId1"/>
  <ignoredErrors>
    <ignoredError sqref="F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BM310"/>
  <sheetViews>
    <sheetView showZeros="0" zoomScaleNormal="100" zoomScaleSheetLayoutView="80" workbookViewId="0">
      <pane ySplit="1" topLeftCell="A2" activePane="bottomLeft" state="frozen"/>
      <selection activeCell="A25" sqref="A25"/>
      <selection pane="bottomLeft" activeCell="C32" sqref="C32"/>
    </sheetView>
  </sheetViews>
  <sheetFormatPr baseColWidth="10" defaultRowHeight="12.75" x14ac:dyDescent="0.2"/>
  <cols>
    <col min="1" max="1" width="1.140625" style="226" customWidth="1"/>
    <col min="2" max="2" width="3.85546875" customWidth="1"/>
    <col min="3" max="3" width="42.7109375" customWidth="1"/>
    <col min="4" max="4" width="10.7109375" customWidth="1"/>
    <col min="5" max="5" width="4.7109375" customWidth="1"/>
    <col min="6" max="6" width="5.7109375" customWidth="1"/>
    <col min="7" max="8" width="9.28515625" customWidth="1"/>
    <col min="9" max="9" width="6" customWidth="1"/>
    <col min="10" max="10" width="6.42578125" bestFit="1" customWidth="1"/>
    <col min="11" max="11" width="10.42578125" customWidth="1"/>
    <col min="12" max="12" width="7.7109375" customWidth="1"/>
    <col min="13" max="13" width="13.42578125" customWidth="1"/>
    <col min="14" max="14" width="8.7109375" customWidth="1"/>
    <col min="15" max="15" width="5.42578125" customWidth="1"/>
    <col min="16" max="17" width="1.140625" style="147" customWidth="1"/>
    <col min="18" max="18" width="11.42578125" style="763" bestFit="1" customWidth="1"/>
    <col min="19" max="19" width="8.140625" style="763" customWidth="1"/>
    <col min="20" max="20" width="29.5703125" style="764" customWidth="1"/>
    <col min="21" max="57" width="11.42578125" style="147"/>
    <col min="58" max="65" width="11.42578125" style="21"/>
  </cols>
  <sheetData>
    <row r="1" spans="1:65" ht="3" customHeight="1" thickBot="1" x14ac:dyDescent="0.25"/>
    <row r="2" spans="1:65" s="147" customFormat="1" ht="6" customHeight="1" thickTop="1" thickBot="1" x14ac:dyDescent="0.45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  <c r="M2" s="191"/>
      <c r="N2" s="191"/>
      <c r="O2" s="191"/>
      <c r="P2" s="192"/>
      <c r="Q2" s="149"/>
      <c r="R2" s="763"/>
      <c r="S2" s="763"/>
      <c r="T2" s="764"/>
      <c r="BF2" s="21"/>
      <c r="BG2" s="21"/>
      <c r="BH2" s="21"/>
      <c r="BI2" s="21"/>
      <c r="BJ2" s="21"/>
      <c r="BK2" s="21"/>
      <c r="BL2" s="21"/>
      <c r="BM2" s="21"/>
    </row>
    <row r="3" spans="1:65" ht="19.899999999999999" customHeight="1" thickTop="1" x14ac:dyDescent="0.2">
      <c r="A3" s="223"/>
      <c r="B3" s="1042" t="s">
        <v>222</v>
      </c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970" t="s">
        <v>13</v>
      </c>
      <c r="O3" s="970"/>
      <c r="P3" s="153"/>
      <c r="Q3" s="149"/>
    </row>
    <row r="4" spans="1:65" ht="19.899999999999999" customHeight="1" thickBot="1" x14ac:dyDescent="0.25">
      <c r="A4" s="177"/>
      <c r="B4" s="1050"/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1050"/>
      <c r="N4" s="971"/>
      <c r="O4" s="971"/>
      <c r="P4" s="153"/>
      <c r="Q4" s="149"/>
    </row>
    <row r="5" spans="1:65" s="8" customFormat="1" ht="15" customHeight="1" thickTop="1" x14ac:dyDescent="0.2">
      <c r="A5" s="224"/>
      <c r="B5" s="972" t="str">
        <f>+"Firma:    "&amp;Firma</f>
        <v>Firma:    Fa. Metallmusterer</v>
      </c>
      <c r="C5" s="973"/>
      <c r="D5" s="973"/>
      <c r="E5" s="973"/>
      <c r="F5" s="973"/>
      <c r="G5" s="171" t="s">
        <v>105</v>
      </c>
      <c r="H5" s="172"/>
      <c r="I5" s="976">
        <f>+Datum</f>
        <v>37289</v>
      </c>
      <c r="J5" s="976"/>
      <c r="K5" s="976"/>
      <c r="L5" s="976"/>
      <c r="M5" s="172"/>
      <c r="N5" s="172"/>
      <c r="O5" s="173"/>
      <c r="P5" s="221"/>
      <c r="Q5" s="774"/>
      <c r="R5" s="763"/>
      <c r="S5" s="763"/>
      <c r="T5" s="764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271"/>
      <c r="BG5" s="271"/>
      <c r="BH5" s="271"/>
      <c r="BI5" s="271"/>
      <c r="BJ5" s="271"/>
      <c r="BK5" s="271"/>
      <c r="BL5" s="271"/>
      <c r="BM5" s="271"/>
    </row>
    <row r="6" spans="1:65" s="8" customFormat="1" ht="15" customHeight="1" x14ac:dyDescent="0.2">
      <c r="A6" s="224"/>
      <c r="B6" s="974"/>
      <c r="C6" s="975"/>
      <c r="D6" s="975"/>
      <c r="E6" s="975"/>
      <c r="F6" s="975"/>
      <c r="G6" s="174" t="s">
        <v>80</v>
      </c>
      <c r="H6" s="175"/>
      <c r="I6" s="1086">
        <f>+Preisbasis</f>
        <v>42005</v>
      </c>
      <c r="J6" s="1086"/>
      <c r="K6" s="1086"/>
      <c r="L6" s="1086"/>
      <c r="M6" s="175"/>
      <c r="N6" s="175"/>
      <c r="O6" s="176"/>
      <c r="P6" s="221"/>
      <c r="Q6" s="774"/>
      <c r="R6" s="763"/>
      <c r="S6" s="801"/>
      <c r="T6" s="801"/>
      <c r="U6" s="801"/>
      <c r="V6" s="765"/>
      <c r="W6" s="765"/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5"/>
      <c r="AS6" s="765"/>
      <c r="AT6" s="765"/>
      <c r="AU6" s="765"/>
      <c r="AV6" s="765"/>
      <c r="AW6" s="765"/>
      <c r="AX6" s="765"/>
      <c r="AY6" s="765"/>
      <c r="AZ6" s="765"/>
      <c r="BA6" s="765"/>
      <c r="BB6" s="765"/>
      <c r="BC6" s="765"/>
      <c r="BD6" s="765"/>
      <c r="BE6" s="765"/>
      <c r="BF6" s="271"/>
      <c r="BG6" s="271"/>
      <c r="BH6" s="271"/>
      <c r="BI6" s="271"/>
      <c r="BJ6" s="271"/>
      <c r="BK6" s="271"/>
      <c r="BL6" s="271"/>
      <c r="BM6" s="271"/>
    </row>
    <row r="7" spans="1:65" s="8" customFormat="1" ht="15" customHeight="1" x14ac:dyDescent="0.2">
      <c r="A7" s="224"/>
      <c r="B7" s="44" t="s">
        <v>79</v>
      </c>
      <c r="C7" s="175"/>
      <c r="D7" s="1087" t="str">
        <f>+Bau</f>
        <v>Musterprojekt</v>
      </c>
      <c r="E7" s="1087"/>
      <c r="F7" s="1087"/>
      <c r="G7" s="1087"/>
      <c r="H7" s="1087"/>
      <c r="I7" s="1087"/>
      <c r="J7" s="1087"/>
      <c r="K7" s="1087"/>
      <c r="L7" s="1087"/>
      <c r="M7" s="1087"/>
      <c r="N7" s="1087"/>
      <c r="O7" s="1088"/>
      <c r="P7" s="221"/>
      <c r="Q7" s="774"/>
      <c r="R7" s="763"/>
      <c r="S7" s="801"/>
      <c r="T7" s="801"/>
      <c r="U7" s="801"/>
      <c r="V7" s="765"/>
      <c r="W7" s="765"/>
      <c r="X7" s="765"/>
      <c r="Y7" s="765"/>
      <c r="Z7" s="765"/>
      <c r="AA7" s="765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5"/>
      <c r="BB7" s="765"/>
      <c r="BC7" s="765"/>
      <c r="BD7" s="765"/>
      <c r="BE7" s="765"/>
      <c r="BF7" s="271"/>
      <c r="BG7" s="271"/>
      <c r="BH7" s="271"/>
      <c r="BI7" s="271"/>
      <c r="BJ7" s="271"/>
      <c r="BK7" s="271"/>
      <c r="BL7" s="271"/>
      <c r="BM7" s="271"/>
    </row>
    <row r="8" spans="1:65" ht="26.25" customHeight="1" x14ac:dyDescent="0.2">
      <c r="A8" s="177"/>
      <c r="B8" s="284"/>
      <c r="E8" s="285"/>
      <c r="F8" s="548" t="s">
        <v>269</v>
      </c>
      <c r="G8" s="802" t="str">
        <f>IF(KVML=0,"",(KVML+' K 3'!AO22+' K 3'!AO24)/KVML)</f>
        <v/>
      </c>
      <c r="H8" s="803">
        <f>167/143</f>
        <v>1.1678321678321679</v>
      </c>
      <c r="I8" s="549" t="s">
        <v>270</v>
      </c>
      <c r="J8" s="285"/>
      <c r="L8" s="285"/>
      <c r="M8" s="285"/>
      <c r="N8" s="285"/>
      <c r="O8" s="286"/>
      <c r="P8" s="153"/>
      <c r="Q8" s="149"/>
      <c r="S8" s="801"/>
      <c r="T8" s="801"/>
      <c r="U8" s="801"/>
    </row>
    <row r="9" spans="1:65" s="147" customFormat="1" ht="12.75" customHeight="1" x14ac:dyDescent="0.2">
      <c r="A9" s="177"/>
      <c r="B9" s="1069"/>
      <c r="C9" s="1070"/>
      <c r="D9" s="1075" t="s">
        <v>121</v>
      </c>
      <c r="E9" s="1076"/>
      <c r="F9" s="1075" t="s">
        <v>122</v>
      </c>
      <c r="G9" s="1076"/>
      <c r="H9" s="1075" t="s">
        <v>106</v>
      </c>
      <c r="I9" s="1059"/>
      <c r="J9" s="986" t="s">
        <v>187</v>
      </c>
      <c r="K9" s="1076"/>
      <c r="L9" s="1075" t="s">
        <v>123</v>
      </c>
      <c r="M9" s="1076"/>
      <c r="N9" s="1075" t="s">
        <v>119</v>
      </c>
      <c r="O9" s="1084"/>
      <c r="P9" s="153"/>
      <c r="Q9" s="149"/>
      <c r="R9" s="763"/>
      <c r="S9" s="801"/>
      <c r="T9" s="801"/>
      <c r="U9" s="801"/>
      <c r="BF9" s="21"/>
      <c r="BG9" s="21"/>
      <c r="BH9" s="21"/>
      <c r="BI9" s="21"/>
      <c r="BJ9" s="21"/>
      <c r="BK9" s="21"/>
      <c r="BL9" s="21"/>
      <c r="BM9" s="21"/>
    </row>
    <row r="10" spans="1:65" s="147" customFormat="1" ht="12.75" customHeight="1" x14ac:dyDescent="0.2">
      <c r="A10" s="177"/>
      <c r="B10" s="1071"/>
      <c r="C10" s="1072"/>
      <c r="D10" s="1077"/>
      <c r="E10" s="1078"/>
      <c r="F10" s="1077"/>
      <c r="G10" s="1078"/>
      <c r="H10" s="1077"/>
      <c r="I10" s="1079"/>
      <c r="J10" s="1077"/>
      <c r="K10" s="1078"/>
      <c r="L10" s="1077"/>
      <c r="M10" s="1078"/>
      <c r="N10" s="1077"/>
      <c r="O10" s="1085"/>
      <c r="P10" s="153"/>
      <c r="Q10" s="149"/>
      <c r="R10" s="763"/>
      <c r="S10" s="801"/>
      <c r="T10" s="801"/>
      <c r="U10" s="801"/>
      <c r="BF10" s="21"/>
      <c r="BG10" s="21"/>
      <c r="BH10" s="21"/>
      <c r="BI10" s="21"/>
      <c r="BJ10" s="21"/>
      <c r="BK10" s="21"/>
      <c r="BL10" s="21"/>
      <c r="BM10" s="21"/>
    </row>
    <row r="11" spans="1:65" s="147" customFormat="1" ht="14.25" x14ac:dyDescent="0.2">
      <c r="A11" s="177"/>
      <c r="B11" s="1073"/>
      <c r="C11" s="1074"/>
      <c r="D11" s="268">
        <v>1</v>
      </c>
      <c r="E11" s="269"/>
      <c r="F11" s="268">
        <v>2</v>
      </c>
      <c r="G11" s="268"/>
      <c r="H11" s="268">
        <v>3</v>
      </c>
      <c r="I11" s="270"/>
      <c r="J11" s="268">
        <v>4</v>
      </c>
      <c r="K11" s="268"/>
      <c r="L11" s="1080">
        <v>5</v>
      </c>
      <c r="M11" s="1081"/>
      <c r="N11" s="1082">
        <v>6</v>
      </c>
      <c r="O11" s="1083"/>
      <c r="P11" s="153"/>
      <c r="Q11" s="149"/>
      <c r="R11" s="763"/>
      <c r="S11" s="763"/>
      <c r="T11" s="764"/>
      <c r="BF11" s="21"/>
      <c r="BG11" s="21"/>
      <c r="BH11" s="21"/>
      <c r="BI11" s="21"/>
      <c r="BJ11" s="21"/>
      <c r="BK11" s="21"/>
      <c r="BL11" s="21"/>
      <c r="BM11" s="21"/>
    </row>
    <row r="12" spans="1:65" ht="25.15" customHeight="1" x14ac:dyDescent="0.25">
      <c r="A12" s="177"/>
      <c r="B12" s="14" t="s">
        <v>2</v>
      </c>
      <c r="C12" s="12" t="s">
        <v>88</v>
      </c>
      <c r="D12" s="982">
        <v>38.5</v>
      </c>
      <c r="E12" s="1095"/>
      <c r="F12" s="1046" t="s">
        <v>129</v>
      </c>
      <c r="G12" s="1047"/>
      <c r="H12" s="1097"/>
      <c r="I12" s="1098"/>
      <c r="J12" s="1057"/>
      <c r="K12" s="1058"/>
      <c r="L12" s="1091">
        <f>+D12*H12*J12</f>
        <v>0</v>
      </c>
      <c r="M12" s="1092"/>
      <c r="N12" s="1089"/>
      <c r="O12" s="1090"/>
      <c r="P12" s="153"/>
      <c r="Q12" s="149"/>
    </row>
    <row r="13" spans="1:65" ht="25.15" customHeight="1" x14ac:dyDescent="0.35">
      <c r="A13" s="177"/>
      <c r="B13" s="15" t="s">
        <v>124</v>
      </c>
      <c r="C13" s="20" t="s">
        <v>179</v>
      </c>
      <c r="D13" s="982"/>
      <c r="E13" s="1095"/>
      <c r="F13" s="1046" t="s">
        <v>129</v>
      </c>
      <c r="G13" s="1047"/>
      <c r="H13" s="982"/>
      <c r="I13" s="1095"/>
      <c r="J13" s="1092">
        <f>MAX(G8,H8)</f>
        <v>1.1678321678321679</v>
      </c>
      <c r="K13" s="1096"/>
      <c r="L13" s="1091">
        <f t="shared" ref="L13:L14" si="0">+D13*H13*J13</f>
        <v>0</v>
      </c>
      <c r="M13" s="1092"/>
      <c r="N13" s="1093"/>
      <c r="O13" s="1094"/>
      <c r="P13" s="153"/>
      <c r="Q13" s="149"/>
    </row>
    <row r="14" spans="1:65" ht="25.15" customHeight="1" x14ac:dyDescent="0.35">
      <c r="A14" s="177"/>
      <c r="B14" s="15" t="s">
        <v>125</v>
      </c>
      <c r="C14" s="20" t="s">
        <v>182</v>
      </c>
      <c r="D14" s="982"/>
      <c r="E14" s="1095"/>
      <c r="F14" s="1046" t="s">
        <v>129</v>
      </c>
      <c r="G14" s="1047"/>
      <c r="H14" s="982"/>
      <c r="I14" s="1095"/>
      <c r="J14" s="1092">
        <f>MAX(G8,H8)</f>
        <v>1.1678321678321679</v>
      </c>
      <c r="K14" s="1096"/>
      <c r="L14" s="1091">
        <f t="shared" si="0"/>
        <v>0</v>
      </c>
      <c r="M14" s="1092"/>
      <c r="N14" s="1093"/>
      <c r="O14" s="1094"/>
      <c r="P14" s="153"/>
      <c r="Q14" s="149"/>
    </row>
    <row r="15" spans="1:65" ht="25.15" customHeight="1" x14ac:dyDescent="0.35">
      <c r="A15" s="177"/>
      <c r="B15" s="15" t="s">
        <v>126</v>
      </c>
      <c r="C15" s="12" t="s">
        <v>107</v>
      </c>
      <c r="D15" s="1046" t="s">
        <v>129</v>
      </c>
      <c r="E15" s="1047"/>
      <c r="F15" s="1057"/>
      <c r="G15" s="1058"/>
      <c r="H15" s="1051"/>
      <c r="I15" s="1052"/>
      <c r="J15" s="1051"/>
      <c r="K15" s="1052"/>
      <c r="L15" s="1091">
        <f>+H15*J15*F15</f>
        <v>0</v>
      </c>
      <c r="M15" s="1092"/>
      <c r="N15" s="1093"/>
      <c r="O15" s="1094"/>
      <c r="P15" s="153"/>
      <c r="Q15" s="149"/>
    </row>
    <row r="16" spans="1:65" ht="25.15" customHeight="1" x14ac:dyDescent="0.35">
      <c r="A16" s="177"/>
      <c r="B16" s="15" t="s">
        <v>127</v>
      </c>
      <c r="C16" s="12" t="s">
        <v>107</v>
      </c>
      <c r="D16" s="1046" t="s">
        <v>129</v>
      </c>
      <c r="E16" s="1047"/>
      <c r="F16" s="1057"/>
      <c r="G16" s="1058"/>
      <c r="H16" s="1051"/>
      <c r="I16" s="1052"/>
      <c r="J16" s="1051"/>
      <c r="K16" s="1052"/>
      <c r="L16" s="1091">
        <f t="shared" ref="L16:L17" si="1">+H16*J16*F16</f>
        <v>0</v>
      </c>
      <c r="M16" s="1092"/>
      <c r="N16" s="1093"/>
      <c r="O16" s="1094"/>
      <c r="P16" s="153"/>
      <c r="Q16" s="149"/>
    </row>
    <row r="17" spans="1:65" ht="25.15" customHeight="1" x14ac:dyDescent="0.35">
      <c r="A17" s="177"/>
      <c r="B17" s="16" t="s">
        <v>128</v>
      </c>
      <c r="C17" s="12" t="s">
        <v>107</v>
      </c>
      <c r="D17" s="1046" t="s">
        <v>129</v>
      </c>
      <c r="E17" s="1047"/>
      <c r="F17" s="1057"/>
      <c r="G17" s="1058"/>
      <c r="H17" s="1051"/>
      <c r="I17" s="1052"/>
      <c r="J17" s="1051"/>
      <c r="K17" s="1052"/>
      <c r="L17" s="1091">
        <f t="shared" si="1"/>
        <v>0</v>
      </c>
      <c r="M17" s="1092"/>
      <c r="N17" s="1093"/>
      <c r="O17" s="1094"/>
      <c r="P17" s="153"/>
      <c r="Q17" s="149"/>
    </row>
    <row r="18" spans="1:65" ht="25.15" customHeight="1" thickBot="1" x14ac:dyDescent="0.3">
      <c r="A18" s="177"/>
      <c r="B18" s="16" t="s">
        <v>3</v>
      </c>
      <c r="C18" s="322" t="s">
        <v>244</v>
      </c>
      <c r="D18" s="993"/>
      <c r="E18" s="1053"/>
      <c r="F18" s="1054" t="s">
        <v>129</v>
      </c>
      <c r="G18" s="1055"/>
      <c r="H18" s="993"/>
      <c r="I18" s="1053"/>
      <c r="J18" s="993"/>
      <c r="K18" s="1053"/>
      <c r="L18" s="1099">
        <f t="shared" ref="L18" si="2">+D18*H18*J18</f>
        <v>0</v>
      </c>
      <c r="M18" s="1100"/>
      <c r="N18" s="1093"/>
      <c r="O18" s="1094"/>
      <c r="P18" s="153"/>
      <c r="Q18" s="149"/>
    </row>
    <row r="19" spans="1:65" ht="25.15" customHeight="1" thickTop="1" thickBot="1" x14ac:dyDescent="0.3">
      <c r="A19" s="177"/>
      <c r="B19" s="320" t="s">
        <v>4</v>
      </c>
      <c r="C19" s="321" t="s">
        <v>108</v>
      </c>
      <c r="D19" s="1027">
        <f>SUM(D12:E14,D18)</f>
        <v>38.5</v>
      </c>
      <c r="E19" s="1027"/>
      <c r="F19" s="1056"/>
      <c r="G19" s="1056"/>
      <c r="H19" s="1056"/>
      <c r="I19" s="1056"/>
      <c r="J19" s="1056"/>
      <c r="K19" s="1056"/>
      <c r="L19" s="1027">
        <f>SUM(L13:M18)</f>
        <v>0</v>
      </c>
      <c r="M19" s="1027"/>
      <c r="N19" s="1027">
        <f>IF(GESAZ=0,0,L19/GESAZ)</f>
        <v>0</v>
      </c>
      <c r="O19" s="1028"/>
      <c r="P19" s="153"/>
      <c r="Q19" s="149"/>
    </row>
    <row r="20" spans="1:65" s="147" customFormat="1" ht="6.75" customHeight="1" thickTop="1" thickBot="1" x14ac:dyDescent="0.3">
      <c r="A20" s="189"/>
      <c r="B20" s="273"/>
      <c r="C20" s="274"/>
      <c r="D20" s="275"/>
      <c r="E20" s="275"/>
      <c r="F20" s="276"/>
      <c r="G20" s="276"/>
      <c r="H20" s="276"/>
      <c r="I20" s="276"/>
      <c r="J20" s="276"/>
      <c r="K20" s="276"/>
      <c r="L20" s="275"/>
      <c r="M20" s="275"/>
      <c r="N20" s="275"/>
      <c r="O20" s="275"/>
      <c r="P20" s="155"/>
      <c r="Q20" s="149"/>
      <c r="R20" s="763"/>
      <c r="S20" s="763"/>
      <c r="T20" s="764"/>
      <c r="BF20" s="21"/>
      <c r="BG20" s="21"/>
      <c r="BH20" s="21"/>
      <c r="BI20" s="21"/>
      <c r="BJ20" s="21"/>
      <c r="BK20" s="21"/>
      <c r="BL20" s="21"/>
      <c r="BM20" s="21"/>
    </row>
    <row r="21" spans="1:65" s="149" customFormat="1" ht="24.75" customHeight="1" thickTop="1" thickBot="1" x14ac:dyDescent="0.3">
      <c r="A21" s="188"/>
      <c r="B21" s="277"/>
      <c r="C21" s="178"/>
      <c r="D21" s="179"/>
      <c r="E21" s="179"/>
      <c r="F21" s="180"/>
      <c r="G21" s="180"/>
      <c r="H21" s="180"/>
      <c r="I21" s="180"/>
      <c r="J21" s="180"/>
      <c r="K21" s="180"/>
      <c r="L21" s="179"/>
      <c r="M21" s="179"/>
      <c r="N21" s="179"/>
      <c r="O21" s="179"/>
      <c r="R21" s="766"/>
      <c r="S21" s="766"/>
      <c r="T21" s="252"/>
      <c r="BF21" s="18"/>
      <c r="BG21" s="18"/>
      <c r="BH21" s="18"/>
      <c r="BI21" s="18"/>
      <c r="BJ21" s="18"/>
      <c r="BK21" s="18"/>
      <c r="BL21" s="18"/>
      <c r="BM21" s="18"/>
    </row>
    <row r="22" spans="1:65" s="147" customFormat="1" ht="6" customHeight="1" thickTop="1" thickBot="1" x14ac:dyDescent="0.45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5"/>
      <c r="M22" s="191"/>
      <c r="N22" s="191"/>
      <c r="O22" s="191"/>
      <c r="P22" s="192"/>
      <c r="Q22" s="149"/>
      <c r="R22" s="763"/>
      <c r="S22" s="763"/>
      <c r="T22" s="764"/>
      <c r="BF22" s="21"/>
      <c r="BG22" s="21"/>
      <c r="BH22" s="21"/>
      <c r="BI22" s="21"/>
      <c r="BJ22" s="21"/>
      <c r="BK22" s="21"/>
      <c r="BL22" s="21"/>
      <c r="BM22" s="21"/>
    </row>
    <row r="23" spans="1:65" ht="19.899999999999999" customHeight="1" thickTop="1" x14ac:dyDescent="0.2">
      <c r="A23" s="223"/>
      <c r="B23" s="1042" t="s">
        <v>215</v>
      </c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970" t="s">
        <v>216</v>
      </c>
      <c r="O23" s="970"/>
      <c r="P23" s="153"/>
      <c r="Q23" s="149"/>
    </row>
    <row r="24" spans="1:65" ht="19.899999999999999" customHeight="1" thickBot="1" x14ac:dyDescent="0.25">
      <c r="A24" s="177"/>
      <c r="B24" s="1050"/>
      <c r="C24" s="1050"/>
      <c r="D24" s="1050"/>
      <c r="E24" s="1050"/>
      <c r="F24" s="1050"/>
      <c r="G24" s="1050"/>
      <c r="H24" s="1050"/>
      <c r="I24" s="1050"/>
      <c r="J24" s="1050"/>
      <c r="K24" s="1050"/>
      <c r="L24" s="1050"/>
      <c r="M24" s="1050"/>
      <c r="N24" s="971"/>
      <c r="O24" s="971"/>
      <c r="P24" s="153"/>
      <c r="Q24" s="149"/>
    </row>
    <row r="25" spans="1:65" s="8" customFormat="1" ht="15" customHeight="1" thickTop="1" x14ac:dyDescent="0.2">
      <c r="A25" s="224"/>
      <c r="B25" s="972" t="str">
        <f>+"Firma:    "&amp;Firma</f>
        <v>Firma:    Fa. Metallmusterer</v>
      </c>
      <c r="C25" s="973"/>
      <c r="D25" s="973"/>
      <c r="E25" s="973"/>
      <c r="F25" s="973"/>
      <c r="G25" s="171" t="s">
        <v>105</v>
      </c>
      <c r="H25" s="172"/>
      <c r="I25" s="976">
        <f>+Datum</f>
        <v>37289</v>
      </c>
      <c r="J25" s="976"/>
      <c r="K25" s="976"/>
      <c r="L25" s="976"/>
      <c r="M25" s="172"/>
      <c r="N25" s="172"/>
      <c r="O25" s="173"/>
      <c r="P25" s="221"/>
      <c r="Q25" s="774"/>
      <c r="R25" s="763"/>
      <c r="S25" s="763"/>
      <c r="T25" s="764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765"/>
      <c r="AJ25" s="765"/>
      <c r="AK25" s="765"/>
      <c r="AL25" s="765"/>
      <c r="AM25" s="765"/>
      <c r="AN25" s="765"/>
      <c r="AO25" s="765"/>
      <c r="AP25" s="765"/>
      <c r="AQ25" s="765"/>
      <c r="AR25" s="765"/>
      <c r="AS25" s="765"/>
      <c r="AT25" s="765"/>
      <c r="AU25" s="765"/>
      <c r="AV25" s="765"/>
      <c r="AW25" s="765"/>
      <c r="AX25" s="765"/>
      <c r="AY25" s="765"/>
      <c r="AZ25" s="765"/>
      <c r="BA25" s="765"/>
      <c r="BB25" s="765"/>
      <c r="BC25" s="765"/>
      <c r="BD25" s="765"/>
      <c r="BE25" s="765"/>
      <c r="BF25" s="271"/>
      <c r="BG25" s="271"/>
      <c r="BH25" s="271"/>
      <c r="BI25" s="271"/>
      <c r="BJ25" s="271"/>
      <c r="BK25" s="271"/>
      <c r="BL25" s="271"/>
      <c r="BM25" s="271"/>
    </row>
    <row r="26" spans="1:65" s="8" customFormat="1" ht="15" customHeight="1" x14ac:dyDescent="0.2">
      <c r="A26" s="224"/>
      <c r="B26" s="974"/>
      <c r="C26" s="975"/>
      <c r="D26" s="975"/>
      <c r="E26" s="975"/>
      <c r="F26" s="975"/>
      <c r="G26" s="174" t="s">
        <v>80</v>
      </c>
      <c r="H26" s="175"/>
      <c r="I26" s="1086">
        <f>+Preisbasis</f>
        <v>42005</v>
      </c>
      <c r="J26" s="1086"/>
      <c r="K26" s="1086"/>
      <c r="L26" s="1086"/>
      <c r="M26" s="175"/>
      <c r="N26" s="175"/>
      <c r="O26" s="176"/>
      <c r="P26" s="221"/>
      <c r="Q26" s="774"/>
      <c r="R26" s="763"/>
      <c r="S26" s="763"/>
      <c r="T26" s="764"/>
      <c r="U26" s="765"/>
      <c r="V26" s="765"/>
      <c r="W26" s="765"/>
      <c r="X26" s="765"/>
      <c r="Y26" s="765"/>
      <c r="Z26" s="765"/>
      <c r="AA26" s="765"/>
      <c r="AB26" s="765"/>
      <c r="AC26" s="765"/>
      <c r="AD26" s="765"/>
      <c r="AE26" s="765"/>
      <c r="AF26" s="765"/>
      <c r="AG26" s="765"/>
      <c r="AH26" s="765"/>
      <c r="AI26" s="765"/>
      <c r="AJ26" s="765"/>
      <c r="AK26" s="765"/>
      <c r="AL26" s="765"/>
      <c r="AM26" s="765"/>
      <c r="AN26" s="765"/>
      <c r="AO26" s="765"/>
      <c r="AP26" s="765"/>
      <c r="AQ26" s="765"/>
      <c r="AR26" s="765"/>
      <c r="AS26" s="765"/>
      <c r="AT26" s="765"/>
      <c r="AU26" s="765"/>
      <c r="AV26" s="765"/>
      <c r="AW26" s="765"/>
      <c r="AX26" s="765"/>
      <c r="AY26" s="765"/>
      <c r="AZ26" s="765"/>
      <c r="BA26" s="765"/>
      <c r="BB26" s="765"/>
      <c r="BC26" s="765"/>
      <c r="BD26" s="765"/>
      <c r="BE26" s="765"/>
      <c r="BF26" s="271"/>
      <c r="BG26" s="271"/>
      <c r="BH26" s="271"/>
      <c r="BI26" s="271"/>
      <c r="BJ26" s="271"/>
      <c r="BK26" s="271"/>
      <c r="BL26" s="271"/>
      <c r="BM26" s="271"/>
    </row>
    <row r="27" spans="1:65" s="8" customFormat="1" ht="15" customHeight="1" x14ac:dyDescent="0.2">
      <c r="A27" s="224"/>
      <c r="B27" s="44" t="s">
        <v>79</v>
      </c>
      <c r="C27" s="175"/>
      <c r="D27" s="1087" t="str">
        <f>+Bau</f>
        <v>Musterprojekt</v>
      </c>
      <c r="E27" s="1087"/>
      <c r="F27" s="1087"/>
      <c r="G27" s="1087"/>
      <c r="H27" s="1087"/>
      <c r="I27" s="1087"/>
      <c r="J27" s="1087"/>
      <c r="K27" s="1087"/>
      <c r="L27" s="1087"/>
      <c r="M27" s="1087"/>
      <c r="N27" s="1087"/>
      <c r="O27" s="1088"/>
      <c r="P27" s="221"/>
      <c r="Q27" s="774"/>
      <c r="R27" s="763"/>
      <c r="S27" s="763"/>
      <c r="T27" s="764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  <c r="AL27" s="765"/>
      <c r="AM27" s="765"/>
      <c r="AN27" s="765"/>
      <c r="AO27" s="765"/>
      <c r="AP27" s="765"/>
      <c r="AQ27" s="765"/>
      <c r="AR27" s="765"/>
      <c r="AS27" s="765"/>
      <c r="AT27" s="765"/>
      <c r="AU27" s="765"/>
      <c r="AV27" s="765"/>
      <c r="AW27" s="765"/>
      <c r="AX27" s="765"/>
      <c r="AY27" s="765"/>
      <c r="AZ27" s="765"/>
      <c r="BA27" s="765"/>
      <c r="BB27" s="765"/>
      <c r="BC27" s="765"/>
      <c r="BD27" s="765"/>
      <c r="BE27" s="765"/>
      <c r="BF27" s="271"/>
      <c r="BG27" s="271"/>
      <c r="BH27" s="271"/>
      <c r="BI27" s="271"/>
      <c r="BJ27" s="271"/>
      <c r="BK27" s="271"/>
      <c r="BL27" s="271"/>
      <c r="BM27" s="271"/>
    </row>
    <row r="28" spans="1:65" ht="10.5" customHeight="1" x14ac:dyDescent="0.2">
      <c r="A28" s="177"/>
      <c r="B28" s="281"/>
      <c r="C28" s="282"/>
      <c r="D28" s="282"/>
      <c r="E28" s="282"/>
      <c r="F28" s="283"/>
      <c r="G28" s="283"/>
      <c r="H28" s="283"/>
      <c r="I28" s="283"/>
      <c r="J28" s="283"/>
      <c r="K28" s="283"/>
      <c r="L28" s="282"/>
      <c r="M28" s="282"/>
      <c r="N28" s="1114"/>
      <c r="O28" s="1115"/>
      <c r="P28" s="153"/>
      <c r="Q28" s="149"/>
    </row>
    <row r="29" spans="1:65" s="185" customFormat="1" ht="12.75" customHeight="1" x14ac:dyDescent="0.2">
      <c r="A29" s="181"/>
      <c r="B29" s="182"/>
      <c r="C29" s="183"/>
      <c r="D29" s="986" t="s">
        <v>258</v>
      </c>
      <c r="E29" s="987"/>
      <c r="F29" s="987"/>
      <c r="G29" s="988"/>
      <c r="H29" s="1060" t="s">
        <v>217</v>
      </c>
      <c r="I29" s="1061"/>
      <c r="J29" s="1061"/>
      <c r="K29" s="1062"/>
      <c r="L29" s="986" t="s">
        <v>264</v>
      </c>
      <c r="M29" s="1059"/>
      <c r="N29" s="987" t="s">
        <v>265</v>
      </c>
      <c r="O29" s="998"/>
      <c r="P29" s="184"/>
      <c r="Q29" s="775"/>
      <c r="R29" s="763"/>
      <c r="S29" s="763"/>
      <c r="T29" s="764"/>
      <c r="BF29" s="272"/>
      <c r="BG29" s="272"/>
      <c r="BH29" s="272"/>
      <c r="BI29" s="272"/>
      <c r="BJ29" s="272"/>
      <c r="BK29" s="272"/>
      <c r="BL29" s="272"/>
      <c r="BM29" s="272"/>
    </row>
    <row r="30" spans="1:65" s="185" customFormat="1" ht="12.75" customHeight="1" x14ac:dyDescent="0.2">
      <c r="A30" s="181"/>
      <c r="B30" s="279"/>
      <c r="C30" s="280"/>
      <c r="D30" s="989"/>
      <c r="E30" s="990"/>
      <c r="F30" s="990"/>
      <c r="G30" s="991"/>
      <c r="H30" s="1109" t="s">
        <v>218</v>
      </c>
      <c r="I30" s="1110"/>
      <c r="J30" s="1109" t="s">
        <v>219</v>
      </c>
      <c r="K30" s="1110"/>
      <c r="L30" s="1111" t="s">
        <v>218</v>
      </c>
      <c r="M30" s="1112"/>
      <c r="N30" s="1111" t="s">
        <v>219</v>
      </c>
      <c r="O30" s="1113"/>
      <c r="P30" s="184"/>
      <c r="Q30" s="775"/>
      <c r="R30" s="763"/>
      <c r="S30" s="763"/>
      <c r="T30" s="764"/>
      <c r="BF30" s="272"/>
      <c r="BG30" s="272"/>
      <c r="BH30" s="272"/>
      <c r="BI30" s="272"/>
      <c r="BJ30" s="272"/>
      <c r="BK30" s="272"/>
      <c r="BL30" s="272"/>
      <c r="BM30" s="272"/>
    </row>
    <row r="31" spans="1:65" s="185" customFormat="1" ht="14.25" x14ac:dyDescent="0.2">
      <c r="A31" s="181"/>
      <c r="B31" s="186"/>
      <c r="C31" s="187"/>
      <c r="D31" s="1066">
        <v>1</v>
      </c>
      <c r="E31" s="1067"/>
      <c r="F31" s="1067"/>
      <c r="G31" s="1068"/>
      <c r="H31" s="1108">
        <v>2</v>
      </c>
      <c r="I31" s="1108"/>
      <c r="J31" s="1108">
        <v>3</v>
      </c>
      <c r="K31" s="1108"/>
      <c r="L31" s="1063">
        <v>4</v>
      </c>
      <c r="M31" s="1063"/>
      <c r="N31" s="1063">
        <v>5</v>
      </c>
      <c r="O31" s="1116"/>
      <c r="P31" s="184"/>
      <c r="Q31" s="775"/>
      <c r="R31" s="763"/>
      <c r="S31" s="763"/>
      <c r="T31" s="764"/>
      <c r="BF31" s="272"/>
      <c r="BG31" s="272"/>
      <c r="BH31" s="272"/>
      <c r="BI31" s="272"/>
      <c r="BJ31" s="272"/>
      <c r="BK31" s="272"/>
      <c r="BL31" s="272"/>
      <c r="BM31" s="272"/>
    </row>
    <row r="32" spans="1:65" s="13" customFormat="1" ht="25.15" customHeight="1" x14ac:dyDescent="0.25">
      <c r="A32" s="181"/>
      <c r="B32" s="287" t="s">
        <v>2</v>
      </c>
      <c r="C32" s="729"/>
      <c r="D32" s="1048"/>
      <c r="E32" s="1048"/>
      <c r="F32" s="1048"/>
      <c r="G32" s="1048"/>
      <c r="H32" s="982"/>
      <c r="I32" s="983"/>
      <c r="J32" s="1044"/>
      <c r="K32" s="1045"/>
      <c r="L32" s="1117">
        <f>+D32*H32/100</f>
        <v>0</v>
      </c>
      <c r="M32" s="1117"/>
      <c r="N32" s="1118">
        <f>+D32*J32/100</f>
        <v>0</v>
      </c>
      <c r="O32" s="1119"/>
      <c r="P32" s="184"/>
      <c r="Q32" s="775"/>
      <c r="R32" s="767"/>
      <c r="S32" s="768"/>
      <c r="T32" s="967" t="s">
        <v>316</v>
      </c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272"/>
      <c r="BG32" s="272"/>
      <c r="BH32" s="272"/>
      <c r="BI32" s="272"/>
      <c r="BJ32" s="272"/>
      <c r="BK32" s="272"/>
      <c r="BL32" s="272"/>
      <c r="BM32" s="272"/>
    </row>
    <row r="33" spans="1:65" s="13" customFormat="1" ht="25.15" customHeight="1" x14ac:dyDescent="0.25">
      <c r="A33" s="181"/>
      <c r="B33" s="287" t="s">
        <v>81</v>
      </c>
      <c r="C33" s="729"/>
      <c r="D33" s="1048"/>
      <c r="E33" s="1048"/>
      <c r="F33" s="1048"/>
      <c r="G33" s="1048"/>
      <c r="H33" s="982"/>
      <c r="I33" s="983"/>
      <c r="J33" s="1044"/>
      <c r="K33" s="1045"/>
      <c r="L33" s="1018">
        <f t="shared" ref="L33:L36" si="3">+D33*H33/100</f>
        <v>0</v>
      </c>
      <c r="M33" s="1019"/>
      <c r="N33" s="996">
        <f t="shared" ref="N33:N36" si="4">+D33*J33/100</f>
        <v>0</v>
      </c>
      <c r="O33" s="997"/>
      <c r="P33" s="184"/>
      <c r="Q33" s="775"/>
      <c r="R33" s="766"/>
      <c r="S33" s="766"/>
      <c r="T33" s="968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272"/>
      <c r="BG33" s="272"/>
      <c r="BH33" s="272"/>
      <c r="BI33" s="272"/>
      <c r="BJ33" s="272"/>
      <c r="BK33" s="272"/>
      <c r="BL33" s="272"/>
      <c r="BM33" s="272"/>
    </row>
    <row r="34" spans="1:65" s="13" customFormat="1" ht="25.15" customHeight="1" x14ac:dyDescent="0.25">
      <c r="A34" s="181"/>
      <c r="B34" s="287" t="s">
        <v>82</v>
      </c>
      <c r="C34" s="729"/>
      <c r="D34" s="1048"/>
      <c r="E34" s="1048"/>
      <c r="F34" s="1048"/>
      <c r="G34" s="1048"/>
      <c r="H34" s="982"/>
      <c r="I34" s="983"/>
      <c r="J34" s="1044"/>
      <c r="K34" s="1045"/>
      <c r="L34" s="1018">
        <f t="shared" si="3"/>
        <v>0</v>
      </c>
      <c r="M34" s="1019"/>
      <c r="N34" s="996">
        <f t="shared" si="4"/>
        <v>0</v>
      </c>
      <c r="O34" s="997"/>
      <c r="P34" s="184"/>
      <c r="Q34" s="775"/>
      <c r="R34" s="766"/>
      <c r="S34" s="766"/>
      <c r="T34" s="968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272"/>
      <c r="BG34" s="272"/>
      <c r="BH34" s="272"/>
      <c r="BI34" s="272"/>
      <c r="BJ34" s="272"/>
      <c r="BK34" s="272"/>
      <c r="BL34" s="272"/>
      <c r="BM34" s="272"/>
    </row>
    <row r="35" spans="1:65" s="13" customFormat="1" ht="25.15" customHeight="1" x14ac:dyDescent="0.25">
      <c r="A35" s="181"/>
      <c r="B35" s="287" t="s">
        <v>3</v>
      </c>
      <c r="C35" s="729"/>
      <c r="D35" s="1048"/>
      <c r="E35" s="1048"/>
      <c r="F35" s="1048"/>
      <c r="G35" s="1048"/>
      <c r="H35" s="982"/>
      <c r="I35" s="983"/>
      <c r="J35" s="1044"/>
      <c r="K35" s="1045"/>
      <c r="L35" s="1018">
        <f t="shared" si="3"/>
        <v>0</v>
      </c>
      <c r="M35" s="1019"/>
      <c r="N35" s="996">
        <f t="shared" si="4"/>
        <v>0</v>
      </c>
      <c r="O35" s="997"/>
      <c r="P35" s="184"/>
      <c r="Q35" s="775"/>
      <c r="R35" s="766"/>
      <c r="S35" s="766"/>
      <c r="T35" s="968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272"/>
      <c r="BG35" s="272"/>
      <c r="BH35" s="272"/>
      <c r="BI35" s="272"/>
      <c r="BJ35" s="272"/>
      <c r="BK35" s="272"/>
      <c r="BL35" s="272"/>
      <c r="BM35" s="272"/>
    </row>
    <row r="36" spans="1:65" s="13" customFormat="1" ht="25.15" customHeight="1" thickBot="1" x14ac:dyDescent="0.3">
      <c r="A36" s="181"/>
      <c r="B36" s="289" t="s">
        <v>4</v>
      </c>
      <c r="C36" s="730"/>
      <c r="D36" s="1120"/>
      <c r="E36" s="1120"/>
      <c r="F36" s="1120"/>
      <c r="G36" s="1120"/>
      <c r="H36" s="993"/>
      <c r="I36" s="994"/>
      <c r="J36" s="1064"/>
      <c r="K36" s="1065"/>
      <c r="L36" s="1020">
        <f t="shared" si="3"/>
        <v>0</v>
      </c>
      <c r="M36" s="1021"/>
      <c r="N36" s="1022">
        <f t="shared" si="4"/>
        <v>0</v>
      </c>
      <c r="O36" s="1023"/>
      <c r="P36" s="184"/>
      <c r="Q36" s="775"/>
      <c r="R36" s="769"/>
      <c r="S36" s="769"/>
      <c r="T36" s="969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272"/>
      <c r="BG36" s="272"/>
      <c r="BH36" s="272"/>
      <c r="BI36" s="272"/>
      <c r="BJ36" s="272"/>
      <c r="BK36" s="272"/>
      <c r="BL36" s="272"/>
      <c r="BM36" s="272"/>
    </row>
    <row r="37" spans="1:65" s="13" customFormat="1" ht="25.15" customHeight="1" x14ac:dyDescent="0.25">
      <c r="A37" s="181"/>
      <c r="B37" s="1121" t="s">
        <v>5</v>
      </c>
      <c r="C37" s="1126" t="s">
        <v>227</v>
      </c>
      <c r="D37" s="1127"/>
      <c r="E37" s="290"/>
      <c r="F37" s="290"/>
      <c r="G37" s="290"/>
      <c r="H37" s="290"/>
      <c r="I37" s="290"/>
      <c r="J37" s="290"/>
      <c r="K37" s="290"/>
      <c r="L37" s="1024">
        <f>SUM(L32:M36)</f>
        <v>0</v>
      </c>
      <c r="M37" s="1024"/>
      <c r="N37" s="1033"/>
      <c r="O37" s="1034"/>
      <c r="P37" s="184"/>
      <c r="Q37" s="775"/>
      <c r="R37" s="763"/>
      <c r="S37" s="763"/>
      <c r="T37" s="764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272"/>
      <c r="BG37" s="272"/>
      <c r="BH37" s="272"/>
      <c r="BI37" s="272"/>
      <c r="BJ37" s="272"/>
      <c r="BK37" s="272"/>
      <c r="BL37" s="272"/>
      <c r="BM37" s="272"/>
    </row>
    <row r="38" spans="1:65" s="13" customFormat="1" ht="25.15" customHeight="1" x14ac:dyDescent="0.25">
      <c r="A38" s="181"/>
      <c r="B38" s="1122"/>
      <c r="C38" s="1128"/>
      <c r="D38" s="1129"/>
      <c r="E38" s="537"/>
      <c r="G38" s="537"/>
      <c r="I38" s="552" t="s">
        <v>284</v>
      </c>
      <c r="J38" s="553"/>
      <c r="K38" s="553"/>
      <c r="M38" s="536">
        <f>KVML</f>
        <v>0</v>
      </c>
      <c r="N38" s="1031">
        <f>+SUM(N32:O36)</f>
        <v>0</v>
      </c>
      <c r="O38" s="1032"/>
      <c r="P38" s="184"/>
      <c r="Q38" s="775"/>
      <c r="R38" s="763"/>
      <c r="S38" s="763"/>
      <c r="T38" s="764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272"/>
      <c r="BG38" s="272"/>
      <c r="BH38" s="272"/>
      <c r="BI38" s="272"/>
      <c r="BJ38" s="272"/>
      <c r="BK38" s="272"/>
      <c r="BL38" s="272"/>
      <c r="BM38" s="272"/>
    </row>
    <row r="39" spans="1:65" s="13" customFormat="1" ht="25.15" customHeight="1" thickBot="1" x14ac:dyDescent="0.3">
      <c r="A39" s="181"/>
      <c r="B39" s="294" t="s">
        <v>6</v>
      </c>
      <c r="C39" s="1101" t="s">
        <v>283</v>
      </c>
      <c r="D39" s="1102"/>
      <c r="E39" s="1102"/>
      <c r="F39" s="1102"/>
      <c r="G39" s="1102"/>
      <c r="H39" s="1102"/>
      <c r="I39" s="1102"/>
      <c r="J39" s="1102"/>
      <c r="K39" s="1103"/>
      <c r="L39" s="1035" t="str">
        <f>IF(KVML=0,"",+ZZeur/KVML*100)</f>
        <v/>
      </c>
      <c r="M39" s="1036"/>
      <c r="N39" s="1037" t="s">
        <v>288</v>
      </c>
      <c r="O39" s="1038"/>
      <c r="P39" s="184"/>
      <c r="Q39" s="775"/>
      <c r="R39" s="763"/>
      <c r="S39" s="763"/>
      <c r="T39" s="764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272"/>
      <c r="BG39" s="272"/>
      <c r="BH39" s="272"/>
      <c r="BI39" s="272"/>
      <c r="BJ39" s="272"/>
      <c r="BK39" s="272"/>
      <c r="BL39" s="272"/>
      <c r="BM39" s="272"/>
    </row>
    <row r="40" spans="1:65" s="13" customFormat="1" ht="25.15" customHeight="1" thickTop="1" thickBot="1" x14ac:dyDescent="0.3">
      <c r="A40" s="181"/>
      <c r="B40" s="295" t="s">
        <v>7</v>
      </c>
      <c r="C40" s="291" t="s">
        <v>228</v>
      </c>
      <c r="D40" s="292"/>
      <c r="E40" s="292"/>
      <c r="F40" s="292"/>
      <c r="G40" s="292"/>
      <c r="H40" s="292"/>
      <c r="I40" s="292"/>
      <c r="J40" s="292"/>
      <c r="K40" s="293" t="s">
        <v>304</v>
      </c>
      <c r="L40" s="1027" t="str">
        <f>IF(L39="","",+L39+ZZproz)</f>
        <v/>
      </c>
      <c r="M40" s="1028"/>
      <c r="N40" s="1029"/>
      <c r="O40" s="1030"/>
      <c r="P40" s="184"/>
      <c r="Q40" s="775"/>
      <c r="R40" s="763"/>
      <c r="S40" s="763"/>
      <c r="T40" s="764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272"/>
      <c r="BG40" s="272"/>
      <c r="BH40" s="272"/>
      <c r="BI40" s="272"/>
      <c r="BJ40" s="272"/>
      <c r="BK40" s="272"/>
      <c r="BL40" s="272"/>
      <c r="BM40" s="272"/>
    </row>
    <row r="41" spans="1:65" s="147" customFormat="1" ht="6" customHeight="1" thickTop="1" thickBot="1" x14ac:dyDescent="0.25">
      <c r="A41" s="189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5"/>
      <c r="Q41" s="149"/>
      <c r="R41" s="763"/>
      <c r="S41" s="763"/>
      <c r="T41" s="764"/>
      <c r="BF41" s="21"/>
      <c r="BG41" s="21"/>
      <c r="BH41" s="21"/>
      <c r="BI41" s="21"/>
      <c r="BJ41" s="21"/>
      <c r="BK41" s="21"/>
      <c r="BL41" s="21"/>
      <c r="BM41" s="21"/>
    </row>
    <row r="42" spans="1:65" s="147" customFormat="1" ht="13.5" thickTop="1" x14ac:dyDescent="0.2">
      <c r="A42" s="188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763"/>
      <c r="S42" s="763"/>
      <c r="T42" s="764"/>
      <c r="BF42" s="21"/>
      <c r="BG42" s="21"/>
      <c r="BH42" s="21"/>
      <c r="BI42" s="21"/>
      <c r="BJ42" s="21"/>
      <c r="BK42" s="21"/>
      <c r="BL42" s="21"/>
      <c r="BM42" s="21"/>
    </row>
    <row r="43" spans="1:65" s="147" customFormat="1" ht="13.5" thickBot="1" x14ac:dyDescent="0.25">
      <c r="A43" s="18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763"/>
      <c r="S43" s="763"/>
      <c r="T43" s="764"/>
      <c r="BF43" s="21"/>
      <c r="BG43" s="21"/>
      <c r="BH43" s="21"/>
      <c r="BI43" s="21"/>
      <c r="BJ43" s="21"/>
      <c r="BK43" s="21"/>
      <c r="BL43" s="21"/>
      <c r="BM43" s="21"/>
    </row>
    <row r="44" spans="1:65" s="147" customFormat="1" ht="6" customHeight="1" thickTop="1" thickBot="1" x14ac:dyDescent="0.25">
      <c r="A44" s="190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2"/>
      <c r="Q44" s="149"/>
      <c r="R44" s="763"/>
      <c r="S44" s="763"/>
      <c r="T44" s="764"/>
      <c r="BF44" s="21"/>
      <c r="BG44" s="21"/>
      <c r="BH44" s="21"/>
      <c r="BI44" s="21"/>
      <c r="BJ44" s="21"/>
      <c r="BK44" s="21"/>
      <c r="BL44" s="21"/>
      <c r="BM44" s="21"/>
    </row>
    <row r="45" spans="1:65" ht="19.5" customHeight="1" thickTop="1" x14ac:dyDescent="0.2">
      <c r="A45" s="177"/>
      <c r="B45" s="1042" t="s">
        <v>220</v>
      </c>
      <c r="C45" s="1042"/>
      <c r="D45" s="1042"/>
      <c r="E45" s="1042"/>
      <c r="F45" s="1042"/>
      <c r="G45" s="1042"/>
      <c r="H45" s="1042"/>
      <c r="I45" s="1042"/>
      <c r="J45" s="1042"/>
      <c r="K45" s="1042"/>
      <c r="L45" s="1042"/>
      <c r="M45" s="1042"/>
      <c r="N45" s="970" t="s">
        <v>221</v>
      </c>
      <c r="O45" s="970"/>
      <c r="P45" s="153"/>
      <c r="Q45" s="149"/>
    </row>
    <row r="46" spans="1:65" ht="19.5" customHeight="1" thickBot="1" x14ac:dyDescent="0.25">
      <c r="A46" s="177"/>
      <c r="B46" s="1043"/>
      <c r="C46" s="1043"/>
      <c r="D46" s="1043"/>
      <c r="E46" s="1043"/>
      <c r="F46" s="1043"/>
      <c r="G46" s="1043"/>
      <c r="H46" s="1043"/>
      <c r="I46" s="1043"/>
      <c r="J46" s="1043"/>
      <c r="K46" s="1043"/>
      <c r="L46" s="1043"/>
      <c r="M46" s="1043"/>
      <c r="N46" s="971"/>
      <c r="O46" s="971"/>
      <c r="P46" s="153"/>
      <c r="Q46" s="149"/>
      <c r="T46" s="770"/>
    </row>
    <row r="47" spans="1:65" s="13" customFormat="1" ht="15.75" thickTop="1" x14ac:dyDescent="0.2">
      <c r="A47" s="181"/>
      <c r="B47" s="1104" t="str">
        <f>+"Firma:    "&amp;Firma</f>
        <v>Firma:    Fa. Metallmusterer</v>
      </c>
      <c r="C47" s="1105"/>
      <c r="D47" s="1105"/>
      <c r="E47" s="1105"/>
      <c r="F47" s="1105"/>
      <c r="G47" s="1105"/>
      <c r="H47" s="196" t="s">
        <v>105</v>
      </c>
      <c r="I47" s="197"/>
      <c r="J47" s="976">
        <f>+Datum</f>
        <v>37289</v>
      </c>
      <c r="K47" s="976"/>
      <c r="L47" s="976"/>
      <c r="M47" s="197"/>
      <c r="N47" s="197"/>
      <c r="O47" s="198"/>
      <c r="P47" s="184"/>
      <c r="Q47" s="775"/>
      <c r="R47" s="763"/>
      <c r="S47" s="763"/>
      <c r="T47" s="764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272"/>
      <c r="BG47" s="272"/>
      <c r="BH47" s="272"/>
      <c r="BI47" s="272"/>
      <c r="BJ47" s="272"/>
      <c r="BK47" s="272"/>
      <c r="BL47" s="272"/>
      <c r="BM47" s="272"/>
    </row>
    <row r="48" spans="1:65" s="13" customFormat="1" ht="15" x14ac:dyDescent="0.2">
      <c r="A48" s="181"/>
      <c r="B48" s="1106"/>
      <c r="C48" s="1107"/>
      <c r="D48" s="1107"/>
      <c r="E48" s="1107"/>
      <c r="F48" s="1107"/>
      <c r="G48" s="1107"/>
      <c r="H48" s="199" t="s">
        <v>109</v>
      </c>
      <c r="I48" s="200"/>
      <c r="J48" s="1123">
        <f>+Preisbasis</f>
        <v>42005</v>
      </c>
      <c r="K48" s="1123"/>
      <c r="L48" s="1123"/>
      <c r="M48" s="200"/>
      <c r="N48" s="200"/>
      <c r="O48" s="201"/>
      <c r="P48" s="184"/>
      <c r="Q48" s="775"/>
      <c r="R48" s="763"/>
      <c r="S48" s="763"/>
      <c r="T48" s="764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272"/>
      <c r="BG48" s="272"/>
      <c r="BH48" s="272"/>
      <c r="BI48" s="272"/>
      <c r="BJ48" s="272"/>
      <c r="BK48" s="272"/>
      <c r="BL48" s="272"/>
      <c r="BM48" s="272"/>
    </row>
    <row r="49" spans="1:65" s="8" customFormat="1" ht="15" x14ac:dyDescent="0.2">
      <c r="A49" s="224"/>
      <c r="B49" s="44" t="s">
        <v>110</v>
      </c>
      <c r="C49" s="202"/>
      <c r="D49" s="202" t="str">
        <f>+Bau</f>
        <v>Musterprojekt</v>
      </c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221"/>
      <c r="Q49" s="774"/>
      <c r="R49" s="763"/>
      <c r="S49" s="763"/>
      <c r="T49" s="764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  <c r="AG49" s="765"/>
      <c r="AH49" s="765"/>
      <c r="AI49" s="765"/>
      <c r="AJ49" s="765"/>
      <c r="AK49" s="765"/>
      <c r="AL49" s="765"/>
      <c r="AM49" s="765"/>
      <c r="AN49" s="765"/>
      <c r="AO49" s="765"/>
      <c r="AP49" s="765"/>
      <c r="AQ49" s="765"/>
      <c r="AR49" s="765"/>
      <c r="AS49" s="765"/>
      <c r="AT49" s="765"/>
      <c r="AU49" s="765"/>
      <c r="AV49" s="765"/>
      <c r="AW49" s="765"/>
      <c r="AX49" s="765"/>
      <c r="AY49" s="765"/>
      <c r="AZ49" s="765"/>
      <c r="BA49" s="765"/>
      <c r="BB49" s="765"/>
      <c r="BC49" s="765"/>
      <c r="BD49" s="765"/>
      <c r="BE49" s="765"/>
      <c r="BF49" s="271"/>
      <c r="BG49" s="271"/>
      <c r="BH49" s="271"/>
      <c r="BI49" s="271"/>
      <c r="BJ49" s="271"/>
      <c r="BK49" s="271"/>
      <c r="BL49" s="271"/>
      <c r="BM49" s="271"/>
    </row>
    <row r="50" spans="1:65" s="13" customFormat="1" ht="15" x14ac:dyDescent="0.25">
      <c r="A50" s="181"/>
      <c r="B50" s="1039"/>
      <c r="C50" s="1040"/>
      <c r="D50" s="1040"/>
      <c r="E50" s="1040"/>
      <c r="F50" s="1040"/>
      <c r="G50" s="1040"/>
      <c r="H50" s="1040"/>
      <c r="I50" s="1040"/>
      <c r="J50" s="1040"/>
      <c r="K50" s="1040"/>
      <c r="L50" s="1040"/>
      <c r="M50" s="1040"/>
      <c r="N50" s="1040"/>
      <c r="O50" s="1041"/>
      <c r="P50" s="184"/>
      <c r="Q50" s="775"/>
      <c r="R50" s="763"/>
      <c r="S50" s="763"/>
      <c r="T50" s="764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272"/>
      <c r="BG50" s="272"/>
      <c r="BH50" s="272"/>
      <c r="BI50" s="272"/>
      <c r="BJ50" s="272"/>
      <c r="BK50" s="272"/>
      <c r="BL50" s="272"/>
      <c r="BM50" s="272"/>
    </row>
    <row r="51" spans="1:65" s="13" customFormat="1" ht="36" customHeight="1" x14ac:dyDescent="0.2">
      <c r="A51" s="181"/>
      <c r="B51" s="204"/>
      <c r="C51" s="1124" t="s">
        <v>130</v>
      </c>
      <c r="D51" s="986" t="s">
        <v>111</v>
      </c>
      <c r="E51" s="988"/>
      <c r="F51" s="986" t="s">
        <v>131</v>
      </c>
      <c r="G51" s="987"/>
      <c r="H51" s="987"/>
      <c r="I51" s="987"/>
      <c r="J51" s="988"/>
      <c r="K51" s="986" t="s">
        <v>188</v>
      </c>
      <c r="L51" s="988"/>
      <c r="M51" s="986" t="s">
        <v>112</v>
      </c>
      <c r="N51" s="987"/>
      <c r="O51" s="998"/>
      <c r="P51" s="184"/>
      <c r="Q51" s="775"/>
      <c r="R51" s="763"/>
      <c r="S51" s="763"/>
      <c r="T51" s="764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272"/>
      <c r="BG51" s="272"/>
      <c r="BH51" s="272"/>
      <c r="BI51" s="272"/>
      <c r="BJ51" s="272"/>
      <c r="BK51" s="272"/>
      <c r="BL51" s="272"/>
      <c r="BM51" s="272"/>
    </row>
    <row r="52" spans="1:65" s="13" customFormat="1" ht="28.15" customHeight="1" x14ac:dyDescent="0.2">
      <c r="A52" s="181"/>
      <c r="B52" s="205"/>
      <c r="C52" s="1111"/>
      <c r="D52" s="989"/>
      <c r="E52" s="991"/>
      <c r="F52" s="989"/>
      <c r="G52" s="990"/>
      <c r="H52" s="990"/>
      <c r="I52" s="990"/>
      <c r="J52" s="991"/>
      <c r="K52" s="989"/>
      <c r="L52" s="991"/>
      <c r="M52" s="206" t="s">
        <v>113</v>
      </c>
      <c r="N52" s="989" t="s">
        <v>114</v>
      </c>
      <c r="O52" s="992"/>
      <c r="P52" s="184"/>
      <c r="Q52" s="775"/>
      <c r="R52" s="771"/>
      <c r="S52" s="771"/>
      <c r="T52" s="764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272"/>
      <c r="BG52" s="272"/>
      <c r="BH52" s="272"/>
      <c r="BI52" s="272"/>
      <c r="BJ52" s="272"/>
      <c r="BK52" s="272"/>
      <c r="BL52" s="272"/>
      <c r="BM52" s="272"/>
    </row>
    <row r="53" spans="1:65" s="13" customFormat="1" ht="14.25" x14ac:dyDescent="0.2">
      <c r="A53" s="181"/>
      <c r="B53" s="207"/>
      <c r="C53" s="1125"/>
      <c r="D53" s="208">
        <v>1</v>
      </c>
      <c r="E53" s="209"/>
      <c r="F53" s="1025">
        <v>2</v>
      </c>
      <c r="G53" s="1130"/>
      <c r="H53" s="1130"/>
      <c r="I53" s="1130"/>
      <c r="J53" s="1131"/>
      <c r="K53" s="1132">
        <v>3</v>
      </c>
      <c r="L53" s="1133"/>
      <c r="M53" s="210">
        <v>4</v>
      </c>
      <c r="N53" s="1025">
        <v>5</v>
      </c>
      <c r="O53" s="1026"/>
      <c r="P53" s="184"/>
      <c r="Q53" s="775"/>
      <c r="R53" s="771"/>
      <c r="S53" s="771"/>
      <c r="T53" s="764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272"/>
      <c r="BG53" s="272"/>
      <c r="BH53" s="272"/>
      <c r="BI53" s="272"/>
      <c r="BJ53" s="272"/>
      <c r="BK53" s="272"/>
      <c r="BL53" s="272"/>
      <c r="BM53" s="272"/>
    </row>
    <row r="54" spans="1:65" s="13" customFormat="1" ht="25.15" customHeight="1" x14ac:dyDescent="0.25">
      <c r="A54" s="181"/>
      <c r="B54" s="211" t="s">
        <v>2</v>
      </c>
      <c r="C54" s="212" t="s">
        <v>230</v>
      </c>
      <c r="D54" s="982"/>
      <c r="E54" s="983"/>
      <c r="F54" s="1009">
        <f>IF(Dakt="x",TG4a,0)</f>
        <v>8.32</v>
      </c>
      <c r="G54" s="1010"/>
      <c r="H54" s="1010"/>
      <c r="I54" s="1010"/>
      <c r="J54" s="213" t="s">
        <v>92</v>
      </c>
      <c r="K54" s="984"/>
      <c r="L54" s="985"/>
      <c r="M54" s="700" t="str">
        <f>IF(F54*K54*D54/100&gt;S54,(F54*K54*D54/100)-S54,"")</f>
        <v/>
      </c>
      <c r="N54" s="980">
        <f>IF(F54*K54*D54/100&gt;S54,S54,F54*K54*D54/100)</f>
        <v>0</v>
      </c>
      <c r="O54" s="981"/>
      <c r="P54" s="184"/>
      <c r="Q54" s="775"/>
      <c r="R54" s="776" t="s">
        <v>300</v>
      </c>
      <c r="S54" s="784">
        <v>26.4</v>
      </c>
      <c r="T54" s="777" t="s">
        <v>301</v>
      </c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272"/>
      <c r="BG54" s="272"/>
      <c r="BH54" s="272"/>
      <c r="BI54" s="272"/>
      <c r="BJ54" s="272"/>
      <c r="BK54" s="272"/>
      <c r="BL54" s="272"/>
      <c r="BM54" s="272"/>
    </row>
    <row r="55" spans="1:65" s="13" customFormat="1" ht="25.15" customHeight="1" x14ac:dyDescent="0.25">
      <c r="A55" s="181"/>
      <c r="B55" s="214" t="s">
        <v>81</v>
      </c>
      <c r="C55" s="212" t="s">
        <v>231</v>
      </c>
      <c r="D55" s="982"/>
      <c r="E55" s="983"/>
      <c r="F55" s="1009">
        <f>IF(Dakt="x",TG4b,0)</f>
        <v>21.82</v>
      </c>
      <c r="G55" s="1010"/>
      <c r="H55" s="1010"/>
      <c r="I55" s="1010"/>
      <c r="J55" s="213" t="s">
        <v>92</v>
      </c>
      <c r="K55" s="984"/>
      <c r="L55" s="985"/>
      <c r="M55" s="700" t="str">
        <f t="shared" ref="M55:M56" si="5">IF(F55*K55*D55/100&gt;S55,(F55*K55*D55/100)-S55,"")</f>
        <v/>
      </c>
      <c r="N55" s="980">
        <f t="shared" ref="N55:N56" si="6">IF(F55*K55*D55/100&gt;S55,S55,F55*K55*D55/100)</f>
        <v>0</v>
      </c>
      <c r="O55" s="981"/>
      <c r="P55" s="184"/>
      <c r="Q55" s="775"/>
      <c r="R55" s="778" t="s">
        <v>300</v>
      </c>
      <c r="S55" s="779">
        <f>+S54</f>
        <v>26.4</v>
      </c>
      <c r="T55" s="780" t="s">
        <v>301</v>
      </c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272"/>
      <c r="BG55" s="272"/>
      <c r="BH55" s="272"/>
      <c r="BI55" s="272"/>
      <c r="BJ55" s="272"/>
      <c r="BK55" s="272"/>
      <c r="BL55" s="272"/>
      <c r="BM55" s="272"/>
    </row>
    <row r="56" spans="1:65" s="13" customFormat="1" ht="25.15" customHeight="1" x14ac:dyDescent="0.25">
      <c r="A56" s="181"/>
      <c r="B56" s="214" t="s">
        <v>82</v>
      </c>
      <c r="C56" s="212" t="s">
        <v>232</v>
      </c>
      <c r="D56" s="982"/>
      <c r="E56" s="983"/>
      <c r="F56" s="1009">
        <f>IF(Dakt="x",TG4c,0)</f>
        <v>43.66</v>
      </c>
      <c r="G56" s="1010"/>
      <c r="H56" s="1010"/>
      <c r="I56" s="1010"/>
      <c r="J56" s="213" t="s">
        <v>92</v>
      </c>
      <c r="K56" s="984"/>
      <c r="L56" s="985"/>
      <c r="M56" s="700" t="str">
        <f t="shared" si="5"/>
        <v/>
      </c>
      <c r="N56" s="980">
        <f t="shared" si="6"/>
        <v>0</v>
      </c>
      <c r="O56" s="981"/>
      <c r="P56" s="184"/>
      <c r="Q56" s="775"/>
      <c r="R56" s="781" t="s">
        <v>300</v>
      </c>
      <c r="S56" s="782">
        <f>+S54</f>
        <v>26.4</v>
      </c>
      <c r="T56" s="783" t="s">
        <v>301</v>
      </c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272"/>
      <c r="BG56" s="272"/>
      <c r="BH56" s="272"/>
      <c r="BI56" s="272"/>
      <c r="BJ56" s="272"/>
      <c r="BK56" s="272"/>
      <c r="BL56" s="272"/>
      <c r="BM56" s="272"/>
    </row>
    <row r="57" spans="1:65" s="13" customFormat="1" ht="25.15" customHeight="1" x14ac:dyDescent="0.25">
      <c r="A57" s="181"/>
      <c r="B57" s="214" t="s">
        <v>3</v>
      </c>
      <c r="C57" s="212" t="s">
        <v>233</v>
      </c>
      <c r="D57" s="982"/>
      <c r="E57" s="983"/>
      <c r="F57" s="1016"/>
      <c r="G57" s="1017"/>
      <c r="H57" s="1017"/>
      <c r="I57" s="1017"/>
      <c r="J57" s="213" t="s">
        <v>92</v>
      </c>
      <c r="K57" s="984"/>
      <c r="L57" s="985"/>
      <c r="M57" s="700">
        <f>F57*K57*D57/100</f>
        <v>0</v>
      </c>
      <c r="N57" s="980"/>
      <c r="O57" s="981"/>
      <c r="P57" s="184"/>
      <c r="Q57" s="775"/>
      <c r="R57" s="772"/>
      <c r="S57" s="773"/>
      <c r="T57" s="773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272"/>
      <c r="BG57" s="272"/>
      <c r="BH57" s="272"/>
      <c r="BI57" s="272"/>
      <c r="BJ57" s="272"/>
      <c r="BK57" s="272"/>
      <c r="BL57" s="272"/>
      <c r="BM57" s="272"/>
    </row>
    <row r="58" spans="1:65" s="13" customFormat="1" ht="25.15" customHeight="1" x14ac:dyDescent="0.25">
      <c r="A58" s="181"/>
      <c r="B58" s="214" t="s">
        <v>4</v>
      </c>
      <c r="C58" s="212" t="s">
        <v>234</v>
      </c>
      <c r="D58" s="993"/>
      <c r="E58" s="994"/>
      <c r="F58" s="1011"/>
      <c r="G58" s="1012"/>
      <c r="H58" s="1012"/>
      <c r="I58" s="1012"/>
      <c r="J58" s="215" t="s">
        <v>92</v>
      </c>
      <c r="K58" s="995"/>
      <c r="L58" s="985"/>
      <c r="M58" s="700"/>
      <c r="N58" s="980">
        <f t="shared" ref="N58:N59" si="7">F58*K58*D58/100</f>
        <v>0</v>
      </c>
      <c r="O58" s="981"/>
      <c r="P58" s="184"/>
      <c r="Q58" s="775"/>
      <c r="R58" s="771"/>
      <c r="S58" s="773"/>
      <c r="T58" s="773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272"/>
      <c r="BG58" s="272"/>
      <c r="BH58" s="272"/>
      <c r="BI58" s="272"/>
      <c r="BJ58" s="272"/>
      <c r="BK58" s="272"/>
      <c r="BL58" s="272"/>
      <c r="BM58" s="272"/>
    </row>
    <row r="59" spans="1:65" s="13" customFormat="1" ht="25.15" customHeight="1" x14ac:dyDescent="0.25">
      <c r="A59" s="181"/>
      <c r="B59" s="216" t="s">
        <v>5</v>
      </c>
      <c r="C59" s="212" t="s">
        <v>223</v>
      </c>
      <c r="D59" s="982"/>
      <c r="E59" s="983"/>
      <c r="F59" s="1016"/>
      <c r="G59" s="1017"/>
      <c r="H59" s="1017"/>
      <c r="I59" s="1017"/>
      <c r="J59" s="213" t="s">
        <v>92</v>
      </c>
      <c r="K59" s="995"/>
      <c r="L59" s="985"/>
      <c r="M59" s="700"/>
      <c r="N59" s="980">
        <f t="shared" si="7"/>
        <v>0</v>
      </c>
      <c r="O59" s="981"/>
      <c r="P59" s="184"/>
      <c r="Q59" s="775"/>
      <c r="R59" s="771"/>
      <c r="S59" s="773"/>
      <c r="T59" s="773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272"/>
      <c r="BG59" s="272"/>
      <c r="BH59" s="272"/>
      <c r="BI59" s="272"/>
      <c r="BJ59" s="272"/>
      <c r="BK59" s="272"/>
      <c r="BL59" s="272"/>
      <c r="BM59" s="272"/>
    </row>
    <row r="60" spans="1:65" s="13" customFormat="1" ht="25.15" customHeight="1" x14ac:dyDescent="0.25">
      <c r="A60" s="181"/>
      <c r="B60" s="217" t="s">
        <v>6</v>
      </c>
      <c r="C60" s="212" t="s">
        <v>235</v>
      </c>
      <c r="D60" s="1003"/>
      <c r="E60" s="1004"/>
      <c r="F60" s="1009">
        <f>+NG</f>
        <v>15.52</v>
      </c>
      <c r="G60" s="1010"/>
      <c r="H60" s="1010"/>
      <c r="I60" s="1010"/>
      <c r="J60" s="215" t="s">
        <v>92</v>
      </c>
      <c r="K60" s="1007"/>
      <c r="L60" s="1008"/>
      <c r="M60" s="700"/>
      <c r="N60" s="980">
        <f t="shared" ref="N60:N61" si="8">F60*K60*D60/100</f>
        <v>0</v>
      </c>
      <c r="O60" s="981"/>
      <c r="P60" s="184"/>
      <c r="Q60" s="775"/>
      <c r="R60" s="763"/>
      <c r="S60" s="773"/>
      <c r="T60" s="773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272"/>
      <c r="BG60" s="272"/>
      <c r="BH60" s="272"/>
      <c r="BI60" s="272"/>
      <c r="BJ60" s="272"/>
      <c r="BK60" s="272"/>
      <c r="BL60" s="272"/>
      <c r="BM60" s="272"/>
    </row>
    <row r="61" spans="1:65" s="13" customFormat="1" ht="25.15" customHeight="1" x14ac:dyDescent="0.25">
      <c r="A61" s="181"/>
      <c r="B61" s="217" t="s">
        <v>7</v>
      </c>
      <c r="C61" s="212" t="s">
        <v>236</v>
      </c>
      <c r="D61" s="1003"/>
      <c r="E61" s="1004"/>
      <c r="F61" s="1011"/>
      <c r="G61" s="1012"/>
      <c r="H61" s="1012"/>
      <c r="I61" s="1012"/>
      <c r="J61" s="215" t="s">
        <v>92</v>
      </c>
      <c r="K61" s="1007"/>
      <c r="L61" s="1008"/>
      <c r="M61" s="700"/>
      <c r="N61" s="980">
        <f t="shared" si="8"/>
        <v>0</v>
      </c>
      <c r="O61" s="981"/>
      <c r="P61" s="184"/>
      <c r="Q61" s="775"/>
      <c r="R61" s="763"/>
      <c r="S61" s="773"/>
      <c r="T61" s="773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272"/>
      <c r="BG61" s="272"/>
      <c r="BH61" s="272"/>
      <c r="BI61" s="272"/>
      <c r="BJ61" s="272"/>
      <c r="BK61" s="272"/>
      <c r="BL61" s="272"/>
      <c r="BM61" s="272"/>
    </row>
    <row r="62" spans="1:65" s="13" customFormat="1" ht="25.15" customHeight="1" x14ac:dyDescent="0.25">
      <c r="A62" s="181"/>
      <c r="B62" s="216" t="s">
        <v>8</v>
      </c>
      <c r="C62" s="212" t="s">
        <v>286</v>
      </c>
      <c r="D62" s="1003"/>
      <c r="E62" s="1004"/>
      <c r="F62" s="1016"/>
      <c r="G62" s="1017"/>
      <c r="H62" s="1017"/>
      <c r="I62" s="1017"/>
      <c r="J62" s="215" t="s">
        <v>93</v>
      </c>
      <c r="K62" s="696" t="s">
        <v>298</v>
      </c>
      <c r="L62" s="697">
        <f>+HFint</f>
        <v>8.66</v>
      </c>
      <c r="M62" s="700">
        <f>F62*1/L62*D62/100</f>
        <v>0</v>
      </c>
      <c r="N62" s="980"/>
      <c r="O62" s="981"/>
      <c r="P62" s="184"/>
      <c r="Q62" s="775"/>
      <c r="R62" s="763"/>
      <c r="S62" s="773"/>
      <c r="T62" s="773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272"/>
      <c r="BG62" s="272"/>
      <c r="BH62" s="272"/>
      <c r="BI62" s="272"/>
      <c r="BJ62" s="272"/>
      <c r="BK62" s="272"/>
      <c r="BL62" s="272"/>
      <c r="BM62" s="272"/>
    </row>
    <row r="63" spans="1:65" s="13" customFormat="1" ht="25.15" customHeight="1" x14ac:dyDescent="0.25">
      <c r="A63" s="181"/>
      <c r="B63" s="216" t="s">
        <v>9</v>
      </c>
      <c r="C63" s="212" t="s">
        <v>285</v>
      </c>
      <c r="D63" s="1003"/>
      <c r="E63" s="1004"/>
      <c r="F63" s="1016"/>
      <c r="G63" s="1017"/>
      <c r="H63" s="1017"/>
      <c r="I63" s="1017"/>
      <c r="J63" s="215" t="s">
        <v>93</v>
      </c>
      <c r="K63" s="696" t="s">
        <v>298</v>
      </c>
      <c r="L63" s="697">
        <f>+HFint</f>
        <v>8.66</v>
      </c>
      <c r="M63" s="700"/>
      <c r="N63" s="980">
        <f>F63*1/L63*D63/100</f>
        <v>0</v>
      </c>
      <c r="O63" s="981"/>
      <c r="P63" s="184"/>
      <c r="Q63" s="775"/>
      <c r="R63" s="763"/>
      <c r="S63" s="773"/>
      <c r="T63" s="773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272"/>
      <c r="BG63" s="272"/>
      <c r="BH63" s="272"/>
      <c r="BI63" s="272"/>
      <c r="BJ63" s="272"/>
      <c r="BK63" s="272"/>
      <c r="BL63" s="272"/>
      <c r="BM63" s="272"/>
    </row>
    <row r="64" spans="1:65" s="13" customFormat="1" ht="25.15" customHeight="1" x14ac:dyDescent="0.25">
      <c r="A64" s="181"/>
      <c r="B64" s="216" t="s">
        <v>10</v>
      </c>
      <c r="C64" s="1001" t="s">
        <v>281</v>
      </c>
      <c r="D64" s="1002"/>
      <c r="E64" s="1002"/>
      <c r="F64" s="1002"/>
      <c r="G64" s="1002"/>
      <c r="H64" s="1002"/>
      <c r="I64" s="1002"/>
      <c r="J64" s="1002"/>
      <c r="K64" s="1002"/>
      <c r="L64" s="535" t="s">
        <v>116</v>
      </c>
      <c r="M64" s="700">
        <f>SUM(M54:M63)</f>
        <v>0</v>
      </c>
      <c r="N64" s="980">
        <f>SUM(N54:O63)</f>
        <v>0</v>
      </c>
      <c r="O64" s="981"/>
      <c r="P64" s="184"/>
      <c r="Q64" s="775"/>
      <c r="R64" s="763"/>
      <c r="S64" s="763"/>
      <c r="T64" s="764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272"/>
      <c r="BG64" s="272"/>
      <c r="BH64" s="272"/>
      <c r="BI64" s="272"/>
      <c r="BJ64" s="272"/>
      <c r="BK64" s="272"/>
      <c r="BL64" s="272"/>
      <c r="BM64" s="272"/>
    </row>
    <row r="65" spans="1:65" s="13" customFormat="1" ht="25.15" customHeight="1" x14ac:dyDescent="0.25">
      <c r="A65" s="181"/>
      <c r="B65" s="216" t="s">
        <v>11</v>
      </c>
      <c r="C65" s="219" t="s">
        <v>117</v>
      </c>
      <c r="D65" s="218"/>
      <c r="E65" s="218"/>
      <c r="F65" s="218"/>
      <c r="G65" s="698">
        <f>IF(Pers=0,0,+unprodP/prodP*100)</f>
        <v>0</v>
      </c>
      <c r="H65" s="220" t="s">
        <v>132</v>
      </c>
      <c r="I65" s="983"/>
      <c r="J65" s="983"/>
      <c r="K65" s="535" t="s">
        <v>266</v>
      </c>
      <c r="L65" s="535" t="s">
        <v>118</v>
      </c>
      <c r="M65" s="700">
        <f>M64*(G65+I65)/100</f>
        <v>0</v>
      </c>
      <c r="N65" s="1005">
        <f>N64*(G65+I65)/100</f>
        <v>0</v>
      </c>
      <c r="O65" s="1006"/>
      <c r="P65" s="184"/>
      <c r="Q65" s="775"/>
      <c r="R65" s="763"/>
      <c r="S65" s="763"/>
      <c r="T65" s="764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272"/>
      <c r="BG65" s="272"/>
      <c r="BH65" s="272"/>
      <c r="BI65" s="272"/>
      <c r="BJ65" s="272"/>
      <c r="BK65" s="272"/>
      <c r="BL65" s="272"/>
      <c r="BM65" s="272"/>
    </row>
    <row r="66" spans="1:65" s="13" customFormat="1" ht="25.15" customHeight="1" x14ac:dyDescent="0.25">
      <c r="A66" s="181"/>
      <c r="B66" s="541" t="s">
        <v>13</v>
      </c>
      <c r="C66" s="542" t="s">
        <v>282</v>
      </c>
      <c r="D66" s="977"/>
      <c r="E66" s="977"/>
      <c r="F66" s="977"/>
      <c r="G66" s="977"/>
      <c r="H66" s="977"/>
      <c r="I66" s="977"/>
      <c r="J66" s="977"/>
      <c r="K66" s="543"/>
      <c r="L66" s="545" t="s">
        <v>116</v>
      </c>
      <c r="M66" s="652">
        <f>SUM(M64:M65)</f>
        <v>0</v>
      </c>
      <c r="N66" s="978">
        <f>SUM(N64:O65)</f>
        <v>0</v>
      </c>
      <c r="O66" s="979"/>
      <c r="P66" s="184"/>
      <c r="Q66" s="775"/>
      <c r="R66" s="763"/>
      <c r="S66" s="763"/>
      <c r="T66" s="76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272"/>
      <c r="BG66" s="272"/>
      <c r="BH66" s="272"/>
      <c r="BI66" s="272"/>
      <c r="BJ66" s="272"/>
      <c r="BK66" s="272"/>
      <c r="BL66" s="272"/>
      <c r="BM66" s="272"/>
    </row>
    <row r="67" spans="1:65" s="13" customFormat="1" ht="25.15" customHeight="1" thickBot="1" x14ac:dyDescent="0.25">
      <c r="A67" s="181"/>
      <c r="B67" s="544" t="s">
        <v>15</v>
      </c>
      <c r="C67" s="538" t="s">
        <v>268</v>
      </c>
      <c r="D67" s="539"/>
      <c r="E67" s="539"/>
      <c r="F67" s="539"/>
      <c r="G67" s="539"/>
      <c r="H67" s="539"/>
      <c r="I67" s="539"/>
      <c r="J67" s="539"/>
      <c r="K67" s="540"/>
      <c r="L67" s="546" t="s">
        <v>267</v>
      </c>
      <c r="M67" s="1013">
        <f>+GESAZ</f>
        <v>38.5</v>
      </c>
      <c r="N67" s="1014"/>
      <c r="O67" s="1015"/>
      <c r="P67" s="184"/>
      <c r="Q67" s="775"/>
      <c r="R67" s="763"/>
      <c r="S67" s="763"/>
      <c r="T67" s="764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272"/>
      <c r="BG67" s="272"/>
      <c r="BH67" s="272"/>
      <c r="BI67" s="272"/>
      <c r="BJ67" s="272"/>
      <c r="BK67" s="272"/>
      <c r="BL67" s="272"/>
      <c r="BM67" s="272"/>
    </row>
    <row r="68" spans="1:65" ht="25.15" customHeight="1" thickTop="1" thickBot="1" x14ac:dyDescent="0.3">
      <c r="A68" s="177"/>
      <c r="B68" s="17" t="s">
        <v>17</v>
      </c>
      <c r="C68" s="999" t="s">
        <v>120</v>
      </c>
      <c r="D68" s="999"/>
      <c r="E68" s="999"/>
      <c r="F68" s="999"/>
      <c r="G68" s="999"/>
      <c r="H68" s="999"/>
      <c r="I68" s="999"/>
      <c r="J68" s="999"/>
      <c r="K68" s="999"/>
      <c r="L68" s="547" t="s">
        <v>94</v>
      </c>
      <c r="M68" s="701">
        <f>IF(GESAZ=0,0,M66/GESAZ)</f>
        <v>0</v>
      </c>
      <c r="N68" s="1000">
        <f>IF(GESAZ=0,0,N66/GESAZ)</f>
        <v>0</v>
      </c>
      <c r="O68" s="1000"/>
      <c r="P68" s="153"/>
      <c r="Q68" s="149"/>
    </row>
    <row r="69" spans="1:65" ht="6" customHeight="1" thickTop="1" thickBot="1" x14ac:dyDescent="0.25">
      <c r="A69" s="18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55"/>
      <c r="Q69" s="149"/>
    </row>
    <row r="70" spans="1:65" s="21" customFormat="1" ht="6" customHeight="1" thickTop="1" x14ac:dyDescent="0.2">
      <c r="A70" s="147"/>
      <c r="P70" s="147"/>
      <c r="Q70" s="147"/>
      <c r="R70" s="763"/>
      <c r="S70" s="763"/>
      <c r="T70" s="764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</row>
    <row r="71" spans="1:65" s="148" customFormat="1" x14ac:dyDescent="0.2">
      <c r="A71" s="225"/>
      <c r="F71" s="222"/>
      <c r="P71" s="222"/>
      <c r="Q71" s="222"/>
      <c r="R71" s="763"/>
      <c r="S71" s="763"/>
      <c r="T71" s="764"/>
    </row>
    <row r="72" spans="1:65" s="147" customFormat="1" x14ac:dyDescent="0.2">
      <c r="A72" s="226"/>
      <c r="R72" s="763"/>
      <c r="S72" s="763"/>
      <c r="T72" s="764"/>
    </row>
    <row r="73" spans="1:65" s="147" customFormat="1" x14ac:dyDescent="0.2">
      <c r="A73" s="226"/>
      <c r="R73" s="763"/>
      <c r="S73" s="763"/>
      <c r="T73" s="764"/>
    </row>
    <row r="74" spans="1:65" s="147" customFormat="1" x14ac:dyDescent="0.2">
      <c r="A74" s="226"/>
      <c r="R74" s="763"/>
      <c r="S74" s="763"/>
      <c r="T74" s="764"/>
    </row>
    <row r="75" spans="1:65" s="147" customFormat="1" x14ac:dyDescent="0.2">
      <c r="A75" s="226"/>
      <c r="R75" s="763"/>
      <c r="S75" s="763"/>
      <c r="T75" s="764"/>
    </row>
    <row r="76" spans="1:65" s="147" customFormat="1" x14ac:dyDescent="0.2">
      <c r="A76" s="226"/>
      <c r="R76" s="763"/>
      <c r="S76" s="763"/>
      <c r="T76" s="764"/>
    </row>
    <row r="77" spans="1:65" s="147" customFormat="1" x14ac:dyDescent="0.2">
      <c r="A77" s="226"/>
      <c r="R77" s="763"/>
      <c r="S77" s="763"/>
      <c r="T77" s="764"/>
    </row>
    <row r="78" spans="1:65" s="147" customFormat="1" x14ac:dyDescent="0.2">
      <c r="A78" s="226"/>
      <c r="R78" s="763"/>
      <c r="S78" s="763"/>
      <c r="T78" s="764"/>
    </row>
    <row r="79" spans="1:65" s="147" customFormat="1" x14ac:dyDescent="0.2">
      <c r="A79" s="226"/>
      <c r="R79" s="763"/>
      <c r="S79" s="763"/>
      <c r="T79" s="764"/>
    </row>
    <row r="80" spans="1:65" s="147" customFormat="1" x14ac:dyDescent="0.2">
      <c r="A80" s="226"/>
      <c r="R80" s="763"/>
      <c r="S80" s="763"/>
      <c r="T80" s="764"/>
    </row>
    <row r="81" spans="1:20" s="147" customFormat="1" x14ac:dyDescent="0.2">
      <c r="A81" s="226"/>
      <c r="R81" s="763"/>
      <c r="S81" s="763"/>
      <c r="T81" s="764"/>
    </row>
    <row r="82" spans="1:20" s="147" customFormat="1" x14ac:dyDescent="0.2">
      <c r="A82" s="226"/>
      <c r="R82" s="763"/>
      <c r="S82" s="763"/>
      <c r="T82" s="764"/>
    </row>
    <row r="83" spans="1:20" s="147" customFormat="1" x14ac:dyDescent="0.2">
      <c r="A83" s="226"/>
      <c r="R83" s="763"/>
      <c r="S83" s="763"/>
      <c r="T83" s="764"/>
    </row>
    <row r="84" spans="1:20" s="147" customFormat="1" x14ac:dyDescent="0.2">
      <c r="A84" s="226"/>
      <c r="R84" s="763"/>
      <c r="S84" s="763"/>
      <c r="T84" s="764"/>
    </row>
    <row r="85" spans="1:20" s="147" customFormat="1" x14ac:dyDescent="0.2">
      <c r="A85" s="226"/>
      <c r="R85" s="763"/>
      <c r="S85" s="763"/>
      <c r="T85" s="764"/>
    </row>
    <row r="86" spans="1:20" s="147" customFormat="1" x14ac:dyDescent="0.2">
      <c r="A86" s="226"/>
      <c r="R86" s="763"/>
      <c r="S86" s="763"/>
      <c r="T86" s="764"/>
    </row>
    <row r="87" spans="1:20" s="147" customFormat="1" x14ac:dyDescent="0.2">
      <c r="A87" s="226"/>
      <c r="R87" s="763"/>
      <c r="S87" s="763"/>
      <c r="T87" s="764"/>
    </row>
    <row r="88" spans="1:20" s="147" customFormat="1" x14ac:dyDescent="0.2">
      <c r="A88" s="226"/>
      <c r="R88" s="763"/>
      <c r="S88" s="763"/>
      <c r="T88" s="764"/>
    </row>
    <row r="89" spans="1:20" s="147" customFormat="1" x14ac:dyDescent="0.2">
      <c r="A89" s="226"/>
      <c r="R89" s="763"/>
      <c r="S89" s="763"/>
      <c r="T89" s="764"/>
    </row>
    <row r="90" spans="1:20" s="147" customFormat="1" x14ac:dyDescent="0.2">
      <c r="A90" s="226"/>
      <c r="R90" s="763"/>
      <c r="S90" s="763"/>
      <c r="T90" s="764"/>
    </row>
    <row r="91" spans="1:20" s="147" customFormat="1" x14ac:dyDescent="0.2">
      <c r="A91" s="226"/>
      <c r="R91" s="763"/>
      <c r="S91" s="763"/>
      <c r="T91" s="764"/>
    </row>
    <row r="92" spans="1:20" s="147" customFormat="1" x14ac:dyDescent="0.2">
      <c r="A92" s="226"/>
      <c r="R92" s="763"/>
      <c r="S92" s="763"/>
      <c r="T92" s="764"/>
    </row>
    <row r="93" spans="1:20" s="147" customFormat="1" x14ac:dyDescent="0.2">
      <c r="A93" s="226"/>
      <c r="R93" s="763"/>
      <c r="S93" s="763"/>
      <c r="T93" s="764"/>
    </row>
    <row r="94" spans="1:20" s="147" customFormat="1" x14ac:dyDescent="0.2">
      <c r="A94" s="226"/>
      <c r="R94" s="763"/>
      <c r="S94" s="763"/>
      <c r="T94" s="764"/>
    </row>
    <row r="95" spans="1:20" s="147" customFormat="1" x14ac:dyDescent="0.2">
      <c r="A95" s="226"/>
      <c r="R95" s="763"/>
      <c r="S95" s="763"/>
      <c r="T95" s="764"/>
    </row>
    <row r="96" spans="1:20" s="147" customFormat="1" x14ac:dyDescent="0.2">
      <c r="A96" s="226"/>
      <c r="R96" s="763"/>
      <c r="S96" s="763"/>
      <c r="T96" s="764"/>
    </row>
    <row r="97" spans="1:20" s="147" customFormat="1" x14ac:dyDescent="0.2">
      <c r="A97" s="226"/>
      <c r="R97" s="763"/>
      <c r="S97" s="763"/>
      <c r="T97" s="764"/>
    </row>
    <row r="98" spans="1:20" s="147" customFormat="1" x14ac:dyDescent="0.2">
      <c r="A98" s="226"/>
      <c r="R98" s="763"/>
      <c r="S98" s="763"/>
      <c r="T98" s="764"/>
    </row>
    <row r="99" spans="1:20" s="147" customFormat="1" x14ac:dyDescent="0.2">
      <c r="A99" s="226"/>
      <c r="R99" s="763"/>
      <c r="S99" s="763"/>
      <c r="T99" s="764"/>
    </row>
    <row r="100" spans="1:20" s="147" customFormat="1" x14ac:dyDescent="0.2">
      <c r="A100" s="226"/>
      <c r="R100" s="763"/>
      <c r="S100" s="763"/>
      <c r="T100" s="764"/>
    </row>
    <row r="101" spans="1:20" s="147" customFormat="1" x14ac:dyDescent="0.2">
      <c r="A101" s="226"/>
      <c r="R101" s="763"/>
      <c r="S101" s="763"/>
      <c r="T101" s="764"/>
    </row>
    <row r="102" spans="1:20" s="147" customFormat="1" x14ac:dyDescent="0.2">
      <c r="A102" s="226"/>
      <c r="R102" s="763"/>
      <c r="S102" s="763"/>
      <c r="T102" s="764"/>
    </row>
    <row r="103" spans="1:20" s="147" customFormat="1" x14ac:dyDescent="0.2">
      <c r="A103" s="226"/>
      <c r="R103" s="763"/>
      <c r="S103" s="763"/>
      <c r="T103" s="764"/>
    </row>
    <row r="104" spans="1:20" s="147" customFormat="1" x14ac:dyDescent="0.2">
      <c r="A104" s="226"/>
      <c r="R104" s="763"/>
      <c r="S104" s="763"/>
      <c r="T104" s="764"/>
    </row>
    <row r="105" spans="1:20" s="147" customFormat="1" x14ac:dyDescent="0.2">
      <c r="A105" s="226"/>
      <c r="R105" s="763"/>
      <c r="S105" s="763"/>
      <c r="T105" s="764"/>
    </row>
    <row r="106" spans="1:20" s="147" customFormat="1" x14ac:dyDescent="0.2">
      <c r="A106" s="226"/>
      <c r="R106" s="763"/>
      <c r="S106" s="763"/>
      <c r="T106" s="764"/>
    </row>
    <row r="107" spans="1:20" s="147" customFormat="1" x14ac:dyDescent="0.2">
      <c r="A107" s="226"/>
      <c r="R107" s="763"/>
      <c r="S107" s="763"/>
      <c r="T107" s="764"/>
    </row>
    <row r="108" spans="1:20" s="147" customFormat="1" x14ac:dyDescent="0.2">
      <c r="A108" s="226"/>
      <c r="R108" s="763"/>
      <c r="S108" s="763"/>
      <c r="T108" s="764"/>
    </row>
    <row r="109" spans="1:20" s="147" customFormat="1" x14ac:dyDescent="0.2">
      <c r="A109" s="226"/>
      <c r="R109" s="763"/>
      <c r="S109" s="763"/>
      <c r="T109" s="764"/>
    </row>
    <row r="110" spans="1:20" s="147" customFormat="1" x14ac:dyDescent="0.2">
      <c r="A110" s="226"/>
      <c r="R110" s="763"/>
      <c r="S110" s="763"/>
      <c r="T110" s="764"/>
    </row>
    <row r="111" spans="1:20" s="147" customFormat="1" x14ac:dyDescent="0.2">
      <c r="A111" s="226"/>
      <c r="R111" s="763"/>
      <c r="S111" s="763"/>
      <c r="T111" s="764"/>
    </row>
    <row r="112" spans="1:20" s="147" customFormat="1" x14ac:dyDescent="0.2">
      <c r="A112" s="226"/>
      <c r="R112" s="763"/>
      <c r="S112" s="763"/>
      <c r="T112" s="764"/>
    </row>
    <row r="113" spans="1:20" s="147" customFormat="1" x14ac:dyDescent="0.2">
      <c r="A113" s="226"/>
      <c r="R113" s="763"/>
      <c r="S113" s="763"/>
      <c r="T113" s="764"/>
    </row>
    <row r="114" spans="1:20" s="147" customFormat="1" x14ac:dyDescent="0.2">
      <c r="A114" s="226"/>
      <c r="R114" s="763"/>
      <c r="S114" s="763"/>
      <c r="T114" s="764"/>
    </row>
    <row r="115" spans="1:20" s="147" customFormat="1" x14ac:dyDescent="0.2">
      <c r="A115" s="226"/>
      <c r="R115" s="763"/>
      <c r="S115" s="763"/>
      <c r="T115" s="764"/>
    </row>
    <row r="116" spans="1:20" s="147" customFormat="1" x14ac:dyDescent="0.2">
      <c r="A116" s="226"/>
      <c r="R116" s="763"/>
      <c r="S116" s="763"/>
      <c r="T116" s="764"/>
    </row>
    <row r="117" spans="1:20" s="147" customFormat="1" x14ac:dyDescent="0.2">
      <c r="A117" s="226"/>
      <c r="R117" s="763"/>
      <c r="S117" s="763"/>
      <c r="T117" s="764"/>
    </row>
    <row r="118" spans="1:20" s="147" customFormat="1" x14ac:dyDescent="0.2">
      <c r="A118" s="226"/>
      <c r="R118" s="763"/>
      <c r="S118" s="763"/>
      <c r="T118" s="764"/>
    </row>
    <row r="119" spans="1:20" s="147" customFormat="1" x14ac:dyDescent="0.2">
      <c r="A119" s="226"/>
      <c r="R119" s="763"/>
      <c r="S119" s="763"/>
      <c r="T119" s="764"/>
    </row>
    <row r="120" spans="1:20" s="147" customFormat="1" x14ac:dyDescent="0.2">
      <c r="A120" s="226"/>
      <c r="R120" s="763"/>
      <c r="S120" s="763"/>
      <c r="T120" s="764"/>
    </row>
    <row r="121" spans="1:20" s="147" customFormat="1" x14ac:dyDescent="0.2">
      <c r="A121" s="226"/>
      <c r="R121" s="763"/>
      <c r="S121" s="763"/>
      <c r="T121" s="764"/>
    </row>
    <row r="122" spans="1:20" s="147" customFormat="1" x14ac:dyDescent="0.2">
      <c r="A122" s="226"/>
      <c r="R122" s="763"/>
      <c r="S122" s="763"/>
      <c r="T122" s="764"/>
    </row>
    <row r="123" spans="1:20" s="147" customFormat="1" x14ac:dyDescent="0.2">
      <c r="A123" s="226"/>
      <c r="R123" s="763"/>
      <c r="S123" s="763"/>
      <c r="T123" s="764"/>
    </row>
    <row r="124" spans="1:20" s="147" customFormat="1" x14ac:dyDescent="0.2">
      <c r="A124" s="226"/>
      <c r="R124" s="763"/>
      <c r="S124" s="763"/>
      <c r="T124" s="764"/>
    </row>
    <row r="125" spans="1:20" s="147" customFormat="1" x14ac:dyDescent="0.2">
      <c r="A125" s="226"/>
      <c r="R125" s="763"/>
      <c r="S125" s="763"/>
      <c r="T125" s="764"/>
    </row>
    <row r="126" spans="1:20" s="147" customFormat="1" x14ac:dyDescent="0.2">
      <c r="A126" s="226"/>
      <c r="R126" s="763"/>
      <c r="S126" s="763"/>
      <c r="T126" s="764"/>
    </row>
    <row r="127" spans="1:20" s="147" customFormat="1" x14ac:dyDescent="0.2">
      <c r="A127" s="226"/>
      <c r="R127" s="763"/>
      <c r="S127" s="763"/>
      <c r="T127" s="764"/>
    </row>
    <row r="128" spans="1:20" s="147" customFormat="1" x14ac:dyDescent="0.2">
      <c r="A128" s="226"/>
      <c r="R128" s="763"/>
      <c r="S128" s="763"/>
      <c r="T128" s="764"/>
    </row>
    <row r="129" spans="1:20" s="147" customFormat="1" x14ac:dyDescent="0.2">
      <c r="A129" s="226"/>
      <c r="R129" s="763"/>
      <c r="S129" s="763"/>
      <c r="T129" s="764"/>
    </row>
    <row r="130" spans="1:20" s="147" customFormat="1" x14ac:dyDescent="0.2">
      <c r="A130" s="226"/>
      <c r="R130" s="763"/>
      <c r="S130" s="763"/>
      <c r="T130" s="764"/>
    </row>
    <row r="131" spans="1:20" s="147" customFormat="1" x14ac:dyDescent="0.2">
      <c r="A131" s="226"/>
      <c r="R131" s="763"/>
      <c r="S131" s="763"/>
      <c r="T131" s="764"/>
    </row>
    <row r="132" spans="1:20" s="147" customFormat="1" x14ac:dyDescent="0.2">
      <c r="A132" s="226"/>
      <c r="R132" s="763"/>
      <c r="S132" s="763"/>
      <c r="T132" s="764"/>
    </row>
    <row r="133" spans="1:20" s="147" customFormat="1" x14ac:dyDescent="0.2">
      <c r="A133" s="226"/>
      <c r="R133" s="763"/>
      <c r="S133" s="763"/>
      <c r="T133" s="764"/>
    </row>
    <row r="134" spans="1:20" s="147" customFormat="1" x14ac:dyDescent="0.2">
      <c r="A134" s="226"/>
      <c r="R134" s="763"/>
      <c r="S134" s="763"/>
      <c r="T134" s="764"/>
    </row>
    <row r="135" spans="1:20" s="147" customFormat="1" x14ac:dyDescent="0.2">
      <c r="A135" s="226"/>
      <c r="R135" s="763"/>
      <c r="S135" s="763"/>
      <c r="T135" s="764"/>
    </row>
    <row r="136" spans="1:20" s="147" customFormat="1" x14ac:dyDescent="0.2">
      <c r="A136" s="226"/>
      <c r="R136" s="763"/>
      <c r="S136" s="763"/>
      <c r="T136" s="764"/>
    </row>
    <row r="137" spans="1:20" s="147" customFormat="1" x14ac:dyDescent="0.2">
      <c r="A137" s="226"/>
      <c r="R137" s="763"/>
      <c r="S137" s="763"/>
      <c r="T137" s="764"/>
    </row>
    <row r="138" spans="1:20" s="147" customFormat="1" x14ac:dyDescent="0.2">
      <c r="A138" s="226"/>
      <c r="R138" s="763"/>
      <c r="S138" s="763"/>
      <c r="T138" s="764"/>
    </row>
    <row r="139" spans="1:20" s="147" customFormat="1" x14ac:dyDescent="0.2">
      <c r="A139" s="226"/>
      <c r="R139" s="763"/>
      <c r="S139" s="763"/>
      <c r="T139" s="764"/>
    </row>
    <row r="140" spans="1:20" s="147" customFormat="1" x14ac:dyDescent="0.2">
      <c r="A140" s="226"/>
      <c r="R140" s="763"/>
      <c r="S140" s="763"/>
      <c r="T140" s="764"/>
    </row>
    <row r="141" spans="1:20" s="147" customFormat="1" x14ac:dyDescent="0.2">
      <c r="A141" s="226"/>
      <c r="R141" s="763"/>
      <c r="S141" s="763"/>
      <c r="T141" s="764"/>
    </row>
    <row r="142" spans="1:20" s="147" customFormat="1" x14ac:dyDescent="0.2">
      <c r="A142" s="226"/>
      <c r="R142" s="763"/>
      <c r="S142" s="763"/>
      <c r="T142" s="764"/>
    </row>
    <row r="143" spans="1:20" s="147" customFormat="1" x14ac:dyDescent="0.2">
      <c r="A143" s="226"/>
      <c r="R143" s="763"/>
      <c r="S143" s="763"/>
      <c r="T143" s="764"/>
    </row>
    <row r="144" spans="1:20" s="147" customFormat="1" x14ac:dyDescent="0.2">
      <c r="A144" s="226"/>
      <c r="R144" s="763"/>
      <c r="S144" s="763"/>
      <c r="T144" s="764"/>
    </row>
    <row r="145" spans="1:20" s="147" customFormat="1" x14ac:dyDescent="0.2">
      <c r="A145" s="226"/>
      <c r="R145" s="763"/>
      <c r="S145" s="763"/>
      <c r="T145" s="764"/>
    </row>
    <row r="146" spans="1:20" s="147" customFormat="1" x14ac:dyDescent="0.2">
      <c r="A146" s="226"/>
      <c r="R146" s="763"/>
      <c r="S146" s="763"/>
      <c r="T146" s="764"/>
    </row>
    <row r="147" spans="1:20" s="147" customFormat="1" x14ac:dyDescent="0.2">
      <c r="A147" s="226"/>
      <c r="R147" s="763"/>
      <c r="S147" s="763"/>
      <c r="T147" s="764"/>
    </row>
    <row r="148" spans="1:20" s="147" customFormat="1" x14ac:dyDescent="0.2">
      <c r="A148" s="226"/>
      <c r="R148" s="763"/>
      <c r="S148" s="763"/>
      <c r="T148" s="764"/>
    </row>
    <row r="149" spans="1:20" s="147" customFormat="1" x14ac:dyDescent="0.2">
      <c r="A149" s="226"/>
      <c r="R149" s="763"/>
      <c r="S149" s="763"/>
      <c r="T149" s="764"/>
    </row>
    <row r="150" spans="1:20" s="147" customFormat="1" x14ac:dyDescent="0.2">
      <c r="A150" s="226"/>
      <c r="R150" s="763"/>
      <c r="S150" s="763"/>
      <c r="T150" s="764"/>
    </row>
    <row r="151" spans="1:20" s="147" customFormat="1" x14ac:dyDescent="0.2">
      <c r="A151" s="226"/>
      <c r="R151" s="763"/>
      <c r="S151" s="763"/>
      <c r="T151" s="764"/>
    </row>
    <row r="152" spans="1:20" s="147" customFormat="1" x14ac:dyDescent="0.2">
      <c r="A152" s="226"/>
      <c r="R152" s="763"/>
      <c r="S152" s="763"/>
      <c r="T152" s="764"/>
    </row>
    <row r="153" spans="1:20" s="147" customFormat="1" x14ac:dyDescent="0.2">
      <c r="A153" s="226"/>
      <c r="R153" s="763"/>
      <c r="S153" s="763"/>
      <c r="T153" s="764"/>
    </row>
    <row r="154" spans="1:20" s="147" customFormat="1" x14ac:dyDescent="0.2">
      <c r="A154" s="226"/>
      <c r="R154" s="763"/>
      <c r="S154" s="763"/>
      <c r="T154" s="764"/>
    </row>
    <row r="155" spans="1:20" s="147" customFormat="1" x14ac:dyDescent="0.2">
      <c r="A155" s="226"/>
      <c r="R155" s="763"/>
      <c r="S155" s="763"/>
      <c r="T155" s="764"/>
    </row>
    <row r="156" spans="1:20" s="147" customFormat="1" x14ac:dyDescent="0.2">
      <c r="A156" s="226"/>
      <c r="R156" s="763"/>
      <c r="S156" s="763"/>
      <c r="T156" s="764"/>
    </row>
    <row r="157" spans="1:20" s="147" customFormat="1" x14ac:dyDescent="0.2">
      <c r="A157" s="226"/>
      <c r="R157" s="763"/>
      <c r="S157" s="763"/>
      <c r="T157" s="764"/>
    </row>
    <row r="158" spans="1:20" s="147" customFormat="1" x14ac:dyDescent="0.2">
      <c r="A158" s="226"/>
      <c r="R158" s="763"/>
      <c r="S158" s="763"/>
      <c r="T158" s="764"/>
    </row>
    <row r="159" spans="1:20" s="147" customFormat="1" x14ac:dyDescent="0.2">
      <c r="A159" s="226"/>
      <c r="R159" s="763"/>
      <c r="S159" s="763"/>
      <c r="T159" s="764"/>
    </row>
    <row r="160" spans="1:20" s="147" customFormat="1" x14ac:dyDescent="0.2">
      <c r="A160" s="226"/>
      <c r="R160" s="763"/>
      <c r="S160" s="763"/>
      <c r="T160" s="764"/>
    </row>
    <row r="161" spans="1:20" s="147" customFormat="1" x14ac:dyDescent="0.2">
      <c r="A161" s="226"/>
      <c r="R161" s="763"/>
      <c r="S161" s="763"/>
      <c r="T161" s="764"/>
    </row>
    <row r="162" spans="1:20" s="147" customFormat="1" x14ac:dyDescent="0.2">
      <c r="A162" s="226"/>
      <c r="R162" s="763"/>
      <c r="S162" s="763"/>
      <c r="T162" s="764"/>
    </row>
    <row r="163" spans="1:20" s="147" customFormat="1" x14ac:dyDescent="0.2">
      <c r="A163" s="226"/>
      <c r="R163" s="763"/>
      <c r="S163" s="763"/>
      <c r="T163" s="764"/>
    </row>
    <row r="164" spans="1:20" s="147" customFormat="1" x14ac:dyDescent="0.2">
      <c r="A164" s="226"/>
      <c r="R164" s="763"/>
      <c r="S164" s="763"/>
      <c r="T164" s="764"/>
    </row>
    <row r="165" spans="1:20" s="147" customFormat="1" x14ac:dyDescent="0.2">
      <c r="A165" s="226"/>
      <c r="R165" s="763"/>
      <c r="S165" s="763"/>
      <c r="T165" s="764"/>
    </row>
    <row r="166" spans="1:20" s="147" customFormat="1" x14ac:dyDescent="0.2">
      <c r="A166" s="226"/>
      <c r="R166" s="763"/>
      <c r="S166" s="763"/>
      <c r="T166" s="764"/>
    </row>
    <row r="167" spans="1:20" s="147" customFormat="1" x14ac:dyDescent="0.2">
      <c r="A167" s="226"/>
      <c r="R167" s="763"/>
      <c r="S167" s="763"/>
      <c r="T167" s="764"/>
    </row>
    <row r="168" spans="1:20" s="147" customFormat="1" x14ac:dyDescent="0.2">
      <c r="A168" s="226"/>
      <c r="R168" s="763"/>
      <c r="S168" s="763"/>
      <c r="T168" s="764"/>
    </row>
    <row r="169" spans="1:20" s="147" customFormat="1" x14ac:dyDescent="0.2">
      <c r="A169" s="226"/>
      <c r="R169" s="763"/>
      <c r="S169" s="763"/>
      <c r="T169" s="764"/>
    </row>
    <row r="170" spans="1:20" s="147" customFormat="1" x14ac:dyDescent="0.2">
      <c r="A170" s="226"/>
      <c r="R170" s="763"/>
      <c r="S170" s="763"/>
      <c r="T170" s="764"/>
    </row>
    <row r="171" spans="1:20" s="147" customFormat="1" x14ac:dyDescent="0.2">
      <c r="A171" s="226"/>
      <c r="R171" s="763"/>
      <c r="S171" s="763"/>
      <c r="T171" s="764"/>
    </row>
    <row r="172" spans="1:20" s="147" customFormat="1" x14ac:dyDescent="0.2">
      <c r="A172" s="226"/>
      <c r="R172" s="763"/>
      <c r="S172" s="763"/>
      <c r="T172" s="764"/>
    </row>
    <row r="173" spans="1:20" s="147" customFormat="1" x14ac:dyDescent="0.2">
      <c r="A173" s="226"/>
      <c r="R173" s="763"/>
      <c r="S173" s="763"/>
      <c r="T173" s="764"/>
    </row>
    <row r="174" spans="1:20" s="147" customFormat="1" x14ac:dyDescent="0.2">
      <c r="A174" s="226"/>
      <c r="R174" s="763"/>
      <c r="S174" s="763"/>
      <c r="T174" s="764"/>
    </row>
    <row r="175" spans="1:20" s="147" customFormat="1" x14ac:dyDescent="0.2">
      <c r="A175" s="226"/>
      <c r="R175" s="763"/>
      <c r="S175" s="763"/>
      <c r="T175" s="764"/>
    </row>
    <row r="176" spans="1:20" s="147" customFormat="1" x14ac:dyDescent="0.2">
      <c r="A176" s="226"/>
      <c r="R176" s="763"/>
      <c r="S176" s="763"/>
      <c r="T176" s="764"/>
    </row>
    <row r="177" spans="1:20" s="147" customFormat="1" x14ac:dyDescent="0.2">
      <c r="A177" s="226"/>
      <c r="R177" s="763"/>
      <c r="S177" s="763"/>
      <c r="T177" s="764"/>
    </row>
    <row r="178" spans="1:20" s="147" customFormat="1" x14ac:dyDescent="0.2">
      <c r="A178" s="226"/>
      <c r="R178" s="763"/>
      <c r="S178" s="763"/>
      <c r="T178" s="764"/>
    </row>
    <row r="179" spans="1:20" s="147" customFormat="1" x14ac:dyDescent="0.2">
      <c r="A179" s="226"/>
      <c r="R179" s="763"/>
      <c r="S179" s="763"/>
      <c r="T179" s="764"/>
    </row>
    <row r="180" spans="1:20" s="147" customFormat="1" x14ac:dyDescent="0.2">
      <c r="A180" s="226"/>
      <c r="R180" s="763"/>
      <c r="S180" s="763"/>
      <c r="T180" s="764"/>
    </row>
    <row r="181" spans="1:20" s="147" customFormat="1" x14ac:dyDescent="0.2">
      <c r="A181" s="226"/>
      <c r="R181" s="763"/>
      <c r="S181" s="763"/>
      <c r="T181" s="764"/>
    </row>
    <row r="182" spans="1:20" s="147" customFormat="1" x14ac:dyDescent="0.2">
      <c r="A182" s="226"/>
      <c r="R182" s="763"/>
      <c r="S182" s="763"/>
      <c r="T182" s="764"/>
    </row>
    <row r="183" spans="1:20" s="147" customFormat="1" x14ac:dyDescent="0.2">
      <c r="A183" s="226"/>
      <c r="R183" s="763"/>
      <c r="S183" s="763"/>
      <c r="T183" s="764"/>
    </row>
    <row r="184" spans="1:20" s="147" customFormat="1" x14ac:dyDescent="0.2">
      <c r="A184" s="226"/>
      <c r="R184" s="763"/>
      <c r="S184" s="763"/>
      <c r="T184" s="764"/>
    </row>
    <row r="185" spans="1:20" s="147" customFormat="1" x14ac:dyDescent="0.2">
      <c r="A185" s="226"/>
      <c r="R185" s="763"/>
      <c r="S185" s="763"/>
      <c r="T185" s="764"/>
    </row>
    <row r="186" spans="1:20" s="147" customFormat="1" x14ac:dyDescent="0.2">
      <c r="A186" s="226"/>
      <c r="R186" s="763"/>
      <c r="S186" s="763"/>
      <c r="T186" s="764"/>
    </row>
    <row r="187" spans="1:20" s="147" customFormat="1" x14ac:dyDescent="0.2">
      <c r="A187" s="226"/>
      <c r="R187" s="763"/>
      <c r="S187" s="763"/>
      <c r="T187" s="764"/>
    </row>
    <row r="188" spans="1:20" s="147" customFormat="1" x14ac:dyDescent="0.2">
      <c r="A188" s="226"/>
      <c r="R188" s="763"/>
      <c r="S188" s="763"/>
      <c r="T188" s="764"/>
    </row>
    <row r="189" spans="1:20" s="147" customFormat="1" x14ac:dyDescent="0.2">
      <c r="A189" s="226"/>
      <c r="R189" s="763"/>
      <c r="S189" s="763"/>
      <c r="T189" s="764"/>
    </row>
    <row r="190" spans="1:20" s="147" customFormat="1" x14ac:dyDescent="0.2">
      <c r="A190" s="226"/>
      <c r="R190" s="763"/>
      <c r="S190" s="763"/>
      <c r="T190" s="764"/>
    </row>
    <row r="191" spans="1:20" s="147" customFormat="1" x14ac:dyDescent="0.2">
      <c r="A191" s="226"/>
      <c r="R191" s="763"/>
      <c r="S191" s="763"/>
      <c r="T191" s="764"/>
    </row>
    <row r="192" spans="1:20" s="147" customFormat="1" x14ac:dyDescent="0.2">
      <c r="A192" s="226"/>
      <c r="R192" s="763"/>
      <c r="S192" s="763"/>
      <c r="T192" s="764"/>
    </row>
    <row r="193" spans="1:20" s="147" customFormat="1" x14ac:dyDescent="0.2">
      <c r="A193" s="226"/>
      <c r="R193" s="763"/>
      <c r="S193" s="763"/>
      <c r="T193" s="764"/>
    </row>
    <row r="194" spans="1:20" s="147" customFormat="1" x14ac:dyDescent="0.2">
      <c r="A194" s="226"/>
      <c r="R194" s="763"/>
      <c r="S194" s="763"/>
      <c r="T194" s="764"/>
    </row>
    <row r="195" spans="1:20" s="147" customFormat="1" x14ac:dyDescent="0.2">
      <c r="A195" s="226"/>
      <c r="R195" s="763"/>
      <c r="S195" s="763"/>
      <c r="T195" s="764"/>
    </row>
    <row r="196" spans="1:20" s="147" customFormat="1" x14ac:dyDescent="0.2">
      <c r="A196" s="226"/>
      <c r="R196" s="763"/>
      <c r="S196" s="763"/>
      <c r="T196" s="764"/>
    </row>
    <row r="197" spans="1:20" s="147" customFormat="1" x14ac:dyDescent="0.2">
      <c r="A197" s="226"/>
      <c r="R197" s="763"/>
      <c r="S197" s="763"/>
      <c r="T197" s="764"/>
    </row>
    <row r="198" spans="1:20" s="147" customFormat="1" x14ac:dyDescent="0.2">
      <c r="A198" s="226"/>
      <c r="R198" s="763"/>
      <c r="S198" s="763"/>
      <c r="T198" s="764"/>
    </row>
    <row r="199" spans="1:20" s="147" customFormat="1" x14ac:dyDescent="0.2">
      <c r="A199" s="226"/>
      <c r="R199" s="763"/>
      <c r="S199" s="763"/>
      <c r="T199" s="764"/>
    </row>
    <row r="200" spans="1:20" s="147" customFormat="1" x14ac:dyDescent="0.2">
      <c r="A200" s="226"/>
      <c r="R200" s="763"/>
      <c r="S200" s="763"/>
      <c r="T200" s="764"/>
    </row>
    <row r="201" spans="1:20" s="147" customFormat="1" x14ac:dyDescent="0.2">
      <c r="A201" s="226"/>
      <c r="R201" s="763"/>
      <c r="S201" s="763"/>
      <c r="T201" s="764"/>
    </row>
    <row r="202" spans="1:20" s="147" customFormat="1" x14ac:dyDescent="0.2">
      <c r="A202" s="226"/>
      <c r="R202" s="763"/>
      <c r="S202" s="763"/>
      <c r="T202" s="764"/>
    </row>
    <row r="203" spans="1:20" s="147" customFormat="1" x14ac:dyDescent="0.2">
      <c r="A203" s="226"/>
      <c r="R203" s="763"/>
      <c r="S203" s="763"/>
      <c r="T203" s="764"/>
    </row>
    <row r="204" spans="1:20" s="147" customFormat="1" x14ac:dyDescent="0.2">
      <c r="A204" s="226"/>
      <c r="R204" s="763"/>
      <c r="S204" s="763"/>
      <c r="T204" s="764"/>
    </row>
    <row r="205" spans="1:20" s="147" customFormat="1" x14ac:dyDescent="0.2">
      <c r="A205" s="226"/>
      <c r="R205" s="763"/>
      <c r="S205" s="763"/>
      <c r="T205" s="764"/>
    </row>
    <row r="206" spans="1:20" s="147" customFormat="1" x14ac:dyDescent="0.2">
      <c r="A206" s="226"/>
      <c r="R206" s="763"/>
      <c r="S206" s="763"/>
      <c r="T206" s="764"/>
    </row>
    <row r="207" spans="1:20" s="147" customFormat="1" x14ac:dyDescent="0.2">
      <c r="A207" s="226"/>
      <c r="R207" s="763"/>
      <c r="S207" s="763"/>
      <c r="T207" s="764"/>
    </row>
    <row r="208" spans="1:20" s="147" customFormat="1" x14ac:dyDescent="0.2">
      <c r="A208" s="226"/>
      <c r="R208" s="763"/>
      <c r="S208" s="763"/>
      <c r="T208" s="764"/>
    </row>
    <row r="209" spans="1:20" s="147" customFormat="1" x14ac:dyDescent="0.2">
      <c r="A209" s="226"/>
      <c r="R209" s="763"/>
      <c r="S209" s="763"/>
      <c r="T209" s="764"/>
    </row>
    <row r="210" spans="1:20" s="147" customFormat="1" x14ac:dyDescent="0.2">
      <c r="A210" s="226"/>
      <c r="R210" s="763"/>
      <c r="S210" s="763"/>
      <c r="T210" s="764"/>
    </row>
    <row r="211" spans="1:20" s="147" customFormat="1" x14ac:dyDescent="0.2">
      <c r="A211" s="226"/>
      <c r="R211" s="763"/>
      <c r="S211" s="763"/>
      <c r="T211" s="764"/>
    </row>
    <row r="212" spans="1:20" s="147" customFormat="1" x14ac:dyDescent="0.2">
      <c r="A212" s="226"/>
      <c r="R212" s="763"/>
      <c r="S212" s="763"/>
      <c r="T212" s="764"/>
    </row>
    <row r="213" spans="1:20" s="147" customFormat="1" x14ac:dyDescent="0.2">
      <c r="A213" s="226"/>
      <c r="R213" s="763"/>
      <c r="S213" s="763"/>
      <c r="T213" s="764"/>
    </row>
    <row r="214" spans="1:20" s="147" customFormat="1" x14ac:dyDescent="0.2">
      <c r="A214" s="226"/>
      <c r="R214" s="763"/>
      <c r="S214" s="763"/>
      <c r="T214" s="764"/>
    </row>
    <row r="215" spans="1:20" s="147" customFormat="1" x14ac:dyDescent="0.2">
      <c r="A215" s="226"/>
      <c r="R215" s="763"/>
      <c r="S215" s="763"/>
      <c r="T215" s="764"/>
    </row>
    <row r="216" spans="1:20" s="147" customFormat="1" x14ac:dyDescent="0.2">
      <c r="A216" s="226"/>
      <c r="R216" s="763"/>
      <c r="S216" s="763"/>
      <c r="T216" s="764"/>
    </row>
    <row r="217" spans="1:20" s="147" customFormat="1" x14ac:dyDescent="0.2">
      <c r="A217" s="226"/>
      <c r="R217" s="763"/>
      <c r="S217" s="763"/>
      <c r="T217" s="764"/>
    </row>
    <row r="218" spans="1:20" s="147" customFormat="1" x14ac:dyDescent="0.2">
      <c r="A218" s="226"/>
      <c r="R218" s="763"/>
      <c r="S218" s="763"/>
      <c r="T218" s="764"/>
    </row>
    <row r="219" spans="1:20" s="147" customFormat="1" x14ac:dyDescent="0.2">
      <c r="A219" s="226"/>
      <c r="R219" s="763"/>
      <c r="S219" s="763"/>
      <c r="T219" s="764"/>
    </row>
    <row r="220" spans="1:20" s="147" customFormat="1" x14ac:dyDescent="0.2">
      <c r="A220" s="226"/>
      <c r="R220" s="763"/>
      <c r="S220" s="763"/>
      <c r="T220" s="764"/>
    </row>
    <row r="221" spans="1:20" s="147" customFormat="1" x14ac:dyDescent="0.2">
      <c r="A221" s="226"/>
      <c r="R221" s="763"/>
      <c r="S221" s="763"/>
      <c r="T221" s="764"/>
    </row>
    <row r="222" spans="1:20" s="147" customFormat="1" x14ac:dyDescent="0.2">
      <c r="A222" s="226"/>
      <c r="R222" s="763"/>
      <c r="S222" s="763"/>
      <c r="T222" s="764"/>
    </row>
    <row r="223" spans="1:20" s="147" customFormat="1" x14ac:dyDescent="0.2">
      <c r="A223" s="226"/>
      <c r="R223" s="763"/>
      <c r="S223" s="763"/>
      <c r="T223" s="764"/>
    </row>
    <row r="224" spans="1:20" s="147" customFormat="1" x14ac:dyDescent="0.2">
      <c r="A224" s="226"/>
      <c r="R224" s="763"/>
      <c r="S224" s="763"/>
      <c r="T224" s="764"/>
    </row>
    <row r="225" spans="1:20" s="147" customFormat="1" x14ac:dyDescent="0.2">
      <c r="A225" s="226"/>
      <c r="R225" s="763"/>
      <c r="S225" s="763"/>
      <c r="T225" s="764"/>
    </row>
    <row r="226" spans="1:20" s="147" customFormat="1" x14ac:dyDescent="0.2">
      <c r="A226" s="226"/>
      <c r="R226" s="763"/>
      <c r="S226" s="763"/>
      <c r="T226" s="764"/>
    </row>
    <row r="227" spans="1:20" s="147" customFormat="1" x14ac:dyDescent="0.2">
      <c r="A227" s="226"/>
      <c r="R227" s="763"/>
      <c r="S227" s="763"/>
      <c r="T227" s="764"/>
    </row>
    <row r="228" spans="1:20" s="147" customFormat="1" x14ac:dyDescent="0.2">
      <c r="A228" s="226"/>
      <c r="R228" s="763"/>
      <c r="S228" s="763"/>
      <c r="T228" s="764"/>
    </row>
    <row r="229" spans="1:20" s="147" customFormat="1" x14ac:dyDescent="0.2">
      <c r="A229" s="226"/>
      <c r="R229" s="763"/>
      <c r="S229" s="763"/>
      <c r="T229" s="764"/>
    </row>
    <row r="230" spans="1:20" s="147" customFormat="1" x14ac:dyDescent="0.2">
      <c r="A230" s="226"/>
      <c r="R230" s="763"/>
      <c r="S230" s="763"/>
      <c r="T230" s="764"/>
    </row>
    <row r="231" spans="1:20" s="147" customFormat="1" x14ac:dyDescent="0.2">
      <c r="A231" s="226"/>
      <c r="R231" s="763"/>
      <c r="S231" s="763"/>
      <c r="T231" s="764"/>
    </row>
    <row r="232" spans="1:20" s="147" customFormat="1" x14ac:dyDescent="0.2">
      <c r="A232" s="226"/>
      <c r="R232" s="763"/>
      <c r="S232" s="763"/>
      <c r="T232" s="764"/>
    </row>
    <row r="233" spans="1:20" s="147" customFormat="1" x14ac:dyDescent="0.2">
      <c r="A233" s="226"/>
      <c r="R233" s="763"/>
      <c r="S233" s="763"/>
      <c r="T233" s="764"/>
    </row>
    <row r="234" spans="1:20" s="147" customFormat="1" x14ac:dyDescent="0.2">
      <c r="A234" s="226"/>
      <c r="R234" s="763"/>
      <c r="S234" s="763"/>
      <c r="T234" s="764"/>
    </row>
    <row r="235" spans="1:20" s="147" customFormat="1" x14ac:dyDescent="0.2">
      <c r="A235" s="226"/>
      <c r="R235" s="763"/>
      <c r="S235" s="763"/>
      <c r="T235" s="764"/>
    </row>
    <row r="236" spans="1:20" s="147" customFormat="1" x14ac:dyDescent="0.2">
      <c r="A236" s="226"/>
      <c r="R236" s="763"/>
      <c r="S236" s="763"/>
      <c r="T236" s="764"/>
    </row>
    <row r="237" spans="1:20" s="147" customFormat="1" x14ac:dyDescent="0.2">
      <c r="A237" s="226"/>
      <c r="R237" s="763"/>
      <c r="S237" s="763"/>
      <c r="T237" s="764"/>
    </row>
    <row r="238" spans="1:20" s="147" customFormat="1" x14ac:dyDescent="0.2">
      <c r="A238" s="226"/>
      <c r="R238" s="763"/>
      <c r="S238" s="763"/>
      <c r="T238" s="764"/>
    </row>
    <row r="239" spans="1:20" s="147" customFormat="1" x14ac:dyDescent="0.2">
      <c r="A239" s="226"/>
      <c r="R239" s="763"/>
      <c r="S239" s="763"/>
      <c r="T239" s="764"/>
    </row>
    <row r="240" spans="1:20" s="147" customFormat="1" x14ac:dyDescent="0.2">
      <c r="A240" s="226"/>
      <c r="R240" s="763"/>
      <c r="S240" s="763"/>
      <c r="T240" s="764"/>
    </row>
    <row r="241" spans="1:20" s="147" customFormat="1" x14ac:dyDescent="0.2">
      <c r="A241" s="226"/>
      <c r="R241" s="763"/>
      <c r="S241" s="763"/>
      <c r="T241" s="764"/>
    </row>
    <row r="242" spans="1:20" s="147" customFormat="1" x14ac:dyDescent="0.2">
      <c r="A242" s="226"/>
      <c r="R242" s="763"/>
      <c r="S242" s="763"/>
      <c r="T242" s="764"/>
    </row>
    <row r="243" spans="1:20" s="147" customFormat="1" x14ac:dyDescent="0.2">
      <c r="A243" s="226"/>
      <c r="R243" s="763"/>
      <c r="S243" s="763"/>
      <c r="T243" s="764"/>
    </row>
    <row r="244" spans="1:20" s="147" customFormat="1" x14ac:dyDescent="0.2">
      <c r="A244" s="226"/>
      <c r="R244" s="763"/>
      <c r="S244" s="763"/>
      <c r="T244" s="764"/>
    </row>
    <row r="245" spans="1:20" s="147" customFormat="1" x14ac:dyDescent="0.2">
      <c r="A245" s="226"/>
      <c r="R245" s="763"/>
      <c r="S245" s="763"/>
      <c r="T245" s="764"/>
    </row>
    <row r="246" spans="1:20" s="147" customFormat="1" x14ac:dyDescent="0.2">
      <c r="A246" s="226"/>
      <c r="R246" s="763"/>
      <c r="S246" s="763"/>
      <c r="T246" s="764"/>
    </row>
    <row r="247" spans="1:20" s="147" customFormat="1" x14ac:dyDescent="0.2">
      <c r="A247" s="226"/>
      <c r="R247" s="763"/>
      <c r="S247" s="763"/>
      <c r="T247" s="764"/>
    </row>
    <row r="248" spans="1:20" s="147" customFormat="1" x14ac:dyDescent="0.2">
      <c r="A248" s="226"/>
      <c r="R248" s="763"/>
      <c r="S248" s="763"/>
      <c r="T248" s="764"/>
    </row>
    <row r="249" spans="1:20" s="147" customFormat="1" x14ac:dyDescent="0.2">
      <c r="A249" s="226"/>
      <c r="R249" s="763"/>
      <c r="S249" s="763"/>
      <c r="T249" s="764"/>
    </row>
    <row r="250" spans="1:20" s="147" customFormat="1" x14ac:dyDescent="0.2">
      <c r="A250" s="226"/>
      <c r="R250" s="763"/>
      <c r="S250" s="763"/>
      <c r="T250" s="764"/>
    </row>
    <row r="251" spans="1:20" s="147" customFormat="1" x14ac:dyDescent="0.2">
      <c r="A251" s="226"/>
      <c r="R251" s="763"/>
      <c r="S251" s="763"/>
      <c r="T251" s="764"/>
    </row>
    <row r="252" spans="1:20" s="147" customFormat="1" x14ac:dyDescent="0.2">
      <c r="A252" s="226"/>
      <c r="R252" s="763"/>
      <c r="S252" s="763"/>
      <c r="T252" s="764"/>
    </row>
    <row r="253" spans="1:20" s="147" customFormat="1" x14ac:dyDescent="0.2">
      <c r="A253" s="226"/>
      <c r="R253" s="763"/>
      <c r="S253" s="763"/>
      <c r="T253" s="764"/>
    </row>
    <row r="254" spans="1:20" s="147" customFormat="1" x14ac:dyDescent="0.2">
      <c r="A254" s="226"/>
      <c r="R254" s="763"/>
      <c r="S254" s="763"/>
      <c r="T254" s="764"/>
    </row>
    <row r="255" spans="1:20" s="147" customFormat="1" x14ac:dyDescent="0.2">
      <c r="A255" s="226"/>
      <c r="R255" s="763"/>
      <c r="S255" s="763"/>
      <c r="T255" s="764"/>
    </row>
    <row r="256" spans="1:20" s="147" customFormat="1" x14ac:dyDescent="0.2">
      <c r="A256" s="226"/>
      <c r="R256" s="763"/>
      <c r="S256" s="763"/>
      <c r="T256" s="764"/>
    </row>
    <row r="257" spans="1:20" s="147" customFormat="1" x14ac:dyDescent="0.2">
      <c r="A257" s="226"/>
      <c r="R257" s="763"/>
      <c r="S257" s="763"/>
      <c r="T257" s="764"/>
    </row>
    <row r="258" spans="1:20" s="147" customFormat="1" x14ac:dyDescent="0.2">
      <c r="A258" s="226"/>
      <c r="R258" s="763"/>
      <c r="S258" s="763"/>
      <c r="T258" s="764"/>
    </row>
    <row r="259" spans="1:20" s="147" customFormat="1" x14ac:dyDescent="0.2">
      <c r="A259" s="226"/>
      <c r="R259" s="763"/>
      <c r="S259" s="763"/>
      <c r="T259" s="764"/>
    </row>
    <row r="260" spans="1:20" s="147" customFormat="1" x14ac:dyDescent="0.2">
      <c r="A260" s="226"/>
      <c r="R260" s="763"/>
      <c r="S260" s="763"/>
      <c r="T260" s="764"/>
    </row>
    <row r="261" spans="1:20" s="147" customFormat="1" x14ac:dyDescent="0.2">
      <c r="A261" s="226"/>
      <c r="R261" s="763"/>
      <c r="S261" s="763"/>
      <c r="T261" s="764"/>
    </row>
    <row r="262" spans="1:20" s="147" customFormat="1" x14ac:dyDescent="0.2">
      <c r="A262" s="226"/>
      <c r="R262" s="763"/>
      <c r="S262" s="763"/>
      <c r="T262" s="764"/>
    </row>
    <row r="263" spans="1:20" s="147" customFormat="1" x14ac:dyDescent="0.2">
      <c r="A263" s="226"/>
      <c r="R263" s="763"/>
      <c r="S263" s="763"/>
      <c r="T263" s="764"/>
    </row>
    <row r="264" spans="1:20" s="147" customFormat="1" x14ac:dyDescent="0.2">
      <c r="A264" s="226"/>
      <c r="R264" s="763"/>
      <c r="S264" s="763"/>
      <c r="T264" s="764"/>
    </row>
    <row r="265" spans="1:20" s="147" customFormat="1" x14ac:dyDescent="0.2">
      <c r="A265" s="226"/>
      <c r="R265" s="763"/>
      <c r="S265" s="763"/>
      <c r="T265" s="764"/>
    </row>
    <row r="266" spans="1:20" s="147" customFormat="1" x14ac:dyDescent="0.2">
      <c r="A266" s="226"/>
      <c r="R266" s="763"/>
      <c r="S266" s="763"/>
      <c r="T266" s="764"/>
    </row>
    <row r="267" spans="1:20" s="147" customFormat="1" x14ac:dyDescent="0.2">
      <c r="A267" s="226"/>
      <c r="R267" s="763"/>
      <c r="S267" s="763"/>
      <c r="T267" s="764"/>
    </row>
    <row r="268" spans="1:20" s="147" customFormat="1" x14ac:dyDescent="0.2">
      <c r="A268" s="226"/>
      <c r="R268" s="763"/>
      <c r="S268" s="763"/>
      <c r="T268" s="764"/>
    </row>
    <row r="269" spans="1:20" s="147" customFormat="1" x14ac:dyDescent="0.2">
      <c r="A269" s="226"/>
      <c r="R269" s="763"/>
      <c r="S269" s="763"/>
      <c r="T269" s="764"/>
    </row>
    <row r="270" spans="1:20" s="147" customFormat="1" x14ac:dyDescent="0.2">
      <c r="A270" s="226"/>
      <c r="R270" s="763"/>
      <c r="S270" s="763"/>
      <c r="T270" s="764"/>
    </row>
    <row r="271" spans="1:20" s="147" customFormat="1" x14ac:dyDescent="0.2">
      <c r="A271" s="226"/>
      <c r="R271" s="763"/>
      <c r="S271" s="763"/>
      <c r="T271" s="764"/>
    </row>
    <row r="272" spans="1:20" s="147" customFormat="1" x14ac:dyDescent="0.2">
      <c r="A272" s="226"/>
      <c r="R272" s="763"/>
      <c r="S272" s="763"/>
      <c r="T272" s="764"/>
    </row>
    <row r="273" spans="1:20" s="147" customFormat="1" x14ac:dyDescent="0.2">
      <c r="A273" s="226"/>
      <c r="R273" s="763"/>
      <c r="S273" s="763"/>
      <c r="T273" s="764"/>
    </row>
    <row r="274" spans="1:20" s="147" customFormat="1" x14ac:dyDescent="0.2">
      <c r="A274" s="226"/>
      <c r="R274" s="763"/>
      <c r="S274" s="763"/>
      <c r="T274" s="764"/>
    </row>
    <row r="275" spans="1:20" s="147" customFormat="1" x14ac:dyDescent="0.2">
      <c r="A275" s="226"/>
      <c r="R275" s="763"/>
      <c r="S275" s="763"/>
      <c r="T275" s="764"/>
    </row>
    <row r="276" spans="1:20" s="147" customFormat="1" x14ac:dyDescent="0.2">
      <c r="A276" s="226"/>
      <c r="R276" s="763"/>
      <c r="S276" s="763"/>
      <c r="T276" s="764"/>
    </row>
    <row r="277" spans="1:20" s="147" customFormat="1" x14ac:dyDescent="0.2">
      <c r="A277" s="226"/>
      <c r="R277" s="763"/>
      <c r="S277" s="763"/>
      <c r="T277" s="764"/>
    </row>
    <row r="278" spans="1:20" s="147" customFormat="1" x14ac:dyDescent="0.2">
      <c r="A278" s="226"/>
      <c r="R278" s="763"/>
      <c r="S278" s="763"/>
      <c r="T278" s="764"/>
    </row>
    <row r="279" spans="1:20" s="147" customFormat="1" x14ac:dyDescent="0.2">
      <c r="A279" s="226"/>
      <c r="R279" s="763"/>
      <c r="S279" s="763"/>
      <c r="T279" s="764"/>
    </row>
    <row r="280" spans="1:20" s="147" customFormat="1" x14ac:dyDescent="0.2">
      <c r="A280" s="226"/>
      <c r="R280" s="763"/>
      <c r="S280" s="763"/>
      <c r="T280" s="764"/>
    </row>
    <row r="281" spans="1:20" s="147" customFormat="1" x14ac:dyDescent="0.2">
      <c r="A281" s="226"/>
      <c r="R281" s="763"/>
      <c r="S281" s="763"/>
      <c r="T281" s="764"/>
    </row>
    <row r="282" spans="1:20" s="147" customFormat="1" x14ac:dyDescent="0.2">
      <c r="A282" s="226"/>
      <c r="R282" s="763"/>
      <c r="S282" s="763"/>
      <c r="T282" s="764"/>
    </row>
    <row r="283" spans="1:20" s="147" customFormat="1" x14ac:dyDescent="0.2">
      <c r="A283" s="226"/>
      <c r="R283" s="763"/>
      <c r="S283" s="763"/>
      <c r="T283" s="764"/>
    </row>
    <row r="284" spans="1:20" s="147" customFormat="1" x14ac:dyDescent="0.2">
      <c r="A284" s="226"/>
      <c r="R284" s="763"/>
      <c r="S284" s="763"/>
      <c r="T284" s="764"/>
    </row>
    <row r="285" spans="1:20" s="147" customFormat="1" x14ac:dyDescent="0.2">
      <c r="A285" s="226"/>
      <c r="R285" s="763"/>
      <c r="S285" s="763"/>
      <c r="T285" s="764"/>
    </row>
    <row r="286" spans="1:20" s="147" customFormat="1" x14ac:dyDescent="0.2">
      <c r="A286" s="226"/>
      <c r="R286" s="763"/>
      <c r="S286" s="763"/>
      <c r="T286" s="764"/>
    </row>
    <row r="287" spans="1:20" s="147" customFormat="1" x14ac:dyDescent="0.2">
      <c r="A287" s="226"/>
      <c r="R287" s="763"/>
      <c r="S287" s="763"/>
      <c r="T287" s="764"/>
    </row>
    <row r="288" spans="1:20" s="147" customFormat="1" x14ac:dyDescent="0.2">
      <c r="A288" s="226"/>
      <c r="R288" s="763"/>
      <c r="S288" s="763"/>
      <c r="T288" s="764"/>
    </row>
    <row r="289" spans="1:20" s="147" customFormat="1" x14ac:dyDescent="0.2">
      <c r="A289" s="226"/>
      <c r="R289" s="763"/>
      <c r="S289" s="763"/>
      <c r="T289" s="764"/>
    </row>
    <row r="290" spans="1:20" s="147" customFormat="1" x14ac:dyDescent="0.2">
      <c r="A290" s="226"/>
      <c r="R290" s="763"/>
      <c r="S290" s="763"/>
      <c r="T290" s="764"/>
    </row>
    <row r="291" spans="1:20" s="147" customFormat="1" x14ac:dyDescent="0.2">
      <c r="A291" s="226"/>
      <c r="R291" s="763"/>
      <c r="S291" s="763"/>
      <c r="T291" s="764"/>
    </row>
    <row r="292" spans="1:20" s="147" customFormat="1" x14ac:dyDescent="0.2">
      <c r="A292" s="226"/>
      <c r="R292" s="763"/>
      <c r="S292" s="763"/>
      <c r="T292" s="764"/>
    </row>
    <row r="293" spans="1:20" s="147" customFormat="1" x14ac:dyDescent="0.2">
      <c r="A293" s="226"/>
      <c r="R293" s="763"/>
      <c r="S293" s="763"/>
      <c r="T293" s="764"/>
    </row>
    <row r="294" spans="1:20" s="147" customFormat="1" x14ac:dyDescent="0.2">
      <c r="A294" s="226"/>
      <c r="R294" s="763"/>
      <c r="S294" s="763"/>
      <c r="T294" s="764"/>
    </row>
    <row r="295" spans="1:20" s="147" customFormat="1" x14ac:dyDescent="0.2">
      <c r="A295" s="226"/>
      <c r="R295" s="763"/>
      <c r="S295" s="763"/>
      <c r="T295" s="764"/>
    </row>
    <row r="296" spans="1:20" s="147" customFormat="1" x14ac:dyDescent="0.2">
      <c r="A296" s="226"/>
      <c r="R296" s="763"/>
      <c r="S296" s="763"/>
      <c r="T296" s="764"/>
    </row>
    <row r="297" spans="1:20" s="147" customFormat="1" x14ac:dyDescent="0.2">
      <c r="A297" s="226"/>
      <c r="R297" s="763"/>
      <c r="S297" s="763"/>
      <c r="T297" s="764"/>
    </row>
    <row r="298" spans="1:20" s="147" customFormat="1" x14ac:dyDescent="0.2">
      <c r="A298" s="226"/>
      <c r="R298" s="763"/>
      <c r="S298" s="763"/>
      <c r="T298" s="764"/>
    </row>
    <row r="299" spans="1:20" s="147" customFormat="1" x14ac:dyDescent="0.2">
      <c r="A299" s="226"/>
      <c r="R299" s="763"/>
      <c r="S299" s="763"/>
      <c r="T299" s="764"/>
    </row>
    <row r="300" spans="1:20" s="147" customFormat="1" x14ac:dyDescent="0.2">
      <c r="A300" s="226"/>
      <c r="R300" s="763"/>
      <c r="S300" s="763"/>
      <c r="T300" s="764"/>
    </row>
    <row r="301" spans="1:20" s="147" customFormat="1" x14ac:dyDescent="0.2">
      <c r="A301" s="226"/>
      <c r="R301" s="763"/>
      <c r="S301" s="763"/>
      <c r="T301" s="764"/>
    </row>
    <row r="302" spans="1:20" s="147" customFormat="1" x14ac:dyDescent="0.2">
      <c r="A302" s="226"/>
      <c r="R302" s="763"/>
      <c r="S302" s="763"/>
      <c r="T302" s="764"/>
    </row>
    <row r="303" spans="1:20" s="147" customFormat="1" x14ac:dyDescent="0.2">
      <c r="A303" s="226"/>
      <c r="R303" s="763"/>
      <c r="S303" s="763"/>
      <c r="T303" s="764"/>
    </row>
    <row r="304" spans="1:20" s="147" customFormat="1" x14ac:dyDescent="0.2">
      <c r="A304" s="226"/>
      <c r="R304" s="763"/>
      <c r="S304" s="763"/>
      <c r="T304" s="764"/>
    </row>
    <row r="305" spans="1:20" s="147" customFormat="1" x14ac:dyDescent="0.2">
      <c r="A305" s="226"/>
      <c r="R305" s="763"/>
      <c r="S305" s="763"/>
      <c r="T305" s="764"/>
    </row>
    <row r="306" spans="1:20" s="147" customFormat="1" x14ac:dyDescent="0.2">
      <c r="A306" s="226"/>
      <c r="R306" s="763"/>
      <c r="S306" s="763"/>
      <c r="T306" s="764"/>
    </row>
    <row r="307" spans="1:20" s="147" customFormat="1" x14ac:dyDescent="0.2">
      <c r="A307" s="226"/>
      <c r="R307" s="763"/>
      <c r="S307" s="763"/>
      <c r="T307" s="764"/>
    </row>
    <row r="308" spans="1:20" s="147" customFormat="1" x14ac:dyDescent="0.2">
      <c r="A308" s="226"/>
      <c r="R308" s="763"/>
      <c r="S308" s="763"/>
      <c r="T308" s="764"/>
    </row>
    <row r="309" spans="1:20" s="147" customFormat="1" x14ac:dyDescent="0.2">
      <c r="A309" s="226"/>
      <c r="R309" s="763"/>
      <c r="S309" s="763"/>
      <c r="T309" s="764"/>
    </row>
    <row r="310" spans="1:20" s="147" customFormat="1" x14ac:dyDescent="0.2">
      <c r="A310" s="226"/>
      <c r="R310" s="763"/>
      <c r="S310" s="763"/>
      <c r="T310" s="764"/>
    </row>
  </sheetData>
  <sheetProtection password="CE13" sheet="1" objects="1" scenarios="1" selectLockedCells="1"/>
  <mergeCells count="181">
    <mergeCell ref="B37:B38"/>
    <mergeCell ref="F54:I54"/>
    <mergeCell ref="L33:M33"/>
    <mergeCell ref="M51:O51"/>
    <mergeCell ref="J47:L47"/>
    <mergeCell ref="J48:L48"/>
    <mergeCell ref="C51:C53"/>
    <mergeCell ref="D51:E52"/>
    <mergeCell ref="C37:D38"/>
    <mergeCell ref="F53:J53"/>
    <mergeCell ref="K53:L53"/>
    <mergeCell ref="F57:I57"/>
    <mergeCell ref="F58:I58"/>
    <mergeCell ref="F59:I59"/>
    <mergeCell ref="C39:K39"/>
    <mergeCell ref="B47:G48"/>
    <mergeCell ref="K55:L55"/>
    <mergeCell ref="I26:L26"/>
    <mergeCell ref="D27:O27"/>
    <mergeCell ref="H31:I31"/>
    <mergeCell ref="H32:I32"/>
    <mergeCell ref="H33:I33"/>
    <mergeCell ref="J32:K32"/>
    <mergeCell ref="J33:K33"/>
    <mergeCell ref="J31:K31"/>
    <mergeCell ref="H30:I30"/>
    <mergeCell ref="J30:K30"/>
    <mergeCell ref="L30:M30"/>
    <mergeCell ref="N30:O30"/>
    <mergeCell ref="N28:O28"/>
    <mergeCell ref="N55:O55"/>
    <mergeCell ref="N31:O31"/>
    <mergeCell ref="L32:M32"/>
    <mergeCell ref="N32:O32"/>
    <mergeCell ref="D36:G36"/>
    <mergeCell ref="N17:O17"/>
    <mergeCell ref="N18:O18"/>
    <mergeCell ref="N19:O19"/>
    <mergeCell ref="L16:M16"/>
    <mergeCell ref="L18:M18"/>
    <mergeCell ref="J17:K17"/>
    <mergeCell ref="J18:K18"/>
    <mergeCell ref="L17:M17"/>
    <mergeCell ref="H17:I17"/>
    <mergeCell ref="N16:O16"/>
    <mergeCell ref="H16:I16"/>
    <mergeCell ref="L19:M19"/>
    <mergeCell ref="N12:O12"/>
    <mergeCell ref="L15:M15"/>
    <mergeCell ref="N13:O13"/>
    <mergeCell ref="N14:O14"/>
    <mergeCell ref="D13:E13"/>
    <mergeCell ref="F13:G13"/>
    <mergeCell ref="H13:I13"/>
    <mergeCell ref="J13:K13"/>
    <mergeCell ref="H15:I15"/>
    <mergeCell ref="F15:G15"/>
    <mergeCell ref="N15:O15"/>
    <mergeCell ref="J15:K15"/>
    <mergeCell ref="D15:E15"/>
    <mergeCell ref="L13:M13"/>
    <mergeCell ref="J12:K12"/>
    <mergeCell ref="F12:G12"/>
    <mergeCell ref="H12:I12"/>
    <mergeCell ref="D12:E12"/>
    <mergeCell ref="L12:M12"/>
    <mergeCell ref="F14:G14"/>
    <mergeCell ref="J14:K14"/>
    <mergeCell ref="L14:M14"/>
    <mergeCell ref="H14:I14"/>
    <mergeCell ref="D14:E14"/>
    <mergeCell ref="N3:O4"/>
    <mergeCell ref="B3:M4"/>
    <mergeCell ref="B9:C11"/>
    <mergeCell ref="D9:E10"/>
    <mergeCell ref="F9:G10"/>
    <mergeCell ref="H9:I10"/>
    <mergeCell ref="J9:K10"/>
    <mergeCell ref="L9:M10"/>
    <mergeCell ref="L11:M11"/>
    <mergeCell ref="B5:F6"/>
    <mergeCell ref="N11:O11"/>
    <mergeCell ref="N9:O10"/>
    <mergeCell ref="I6:L6"/>
    <mergeCell ref="I5:L5"/>
    <mergeCell ref="D7:O7"/>
    <mergeCell ref="D17:E17"/>
    <mergeCell ref="D34:G34"/>
    <mergeCell ref="H36:I36"/>
    <mergeCell ref="B23:M24"/>
    <mergeCell ref="J16:K16"/>
    <mergeCell ref="D32:G32"/>
    <mergeCell ref="D18:E18"/>
    <mergeCell ref="F18:G18"/>
    <mergeCell ref="F19:K19"/>
    <mergeCell ref="D19:E19"/>
    <mergeCell ref="D33:G33"/>
    <mergeCell ref="F16:G16"/>
    <mergeCell ref="D16:E16"/>
    <mergeCell ref="L29:M29"/>
    <mergeCell ref="H29:K29"/>
    <mergeCell ref="D29:G30"/>
    <mergeCell ref="L31:M31"/>
    <mergeCell ref="D35:G35"/>
    <mergeCell ref="F17:G17"/>
    <mergeCell ref="J36:K36"/>
    <mergeCell ref="H18:I18"/>
    <mergeCell ref="L34:M34"/>
    <mergeCell ref="D31:G31"/>
    <mergeCell ref="H34:I34"/>
    <mergeCell ref="D56:E56"/>
    <mergeCell ref="K56:L56"/>
    <mergeCell ref="N56:O56"/>
    <mergeCell ref="D55:E55"/>
    <mergeCell ref="N34:O34"/>
    <mergeCell ref="L35:M35"/>
    <mergeCell ref="N35:O35"/>
    <mergeCell ref="L36:M36"/>
    <mergeCell ref="N36:O36"/>
    <mergeCell ref="L37:M37"/>
    <mergeCell ref="N53:O53"/>
    <mergeCell ref="L40:M40"/>
    <mergeCell ref="N40:O40"/>
    <mergeCell ref="N38:O38"/>
    <mergeCell ref="N37:O37"/>
    <mergeCell ref="L39:M39"/>
    <mergeCell ref="N39:O39"/>
    <mergeCell ref="B50:O50"/>
    <mergeCell ref="B45:M46"/>
    <mergeCell ref="F55:I55"/>
    <mergeCell ref="F56:I56"/>
    <mergeCell ref="H35:I35"/>
    <mergeCell ref="J34:K34"/>
    <mergeCell ref="J35:K35"/>
    <mergeCell ref="I65:J65"/>
    <mergeCell ref="C68:K68"/>
    <mergeCell ref="N68:O68"/>
    <mergeCell ref="C64:K64"/>
    <mergeCell ref="N64:O64"/>
    <mergeCell ref="D63:E63"/>
    <mergeCell ref="N65:O65"/>
    <mergeCell ref="N63:O63"/>
    <mergeCell ref="N60:O60"/>
    <mergeCell ref="D60:E60"/>
    <mergeCell ref="D61:E61"/>
    <mergeCell ref="K61:L61"/>
    <mergeCell ref="N61:O61"/>
    <mergeCell ref="F60:I60"/>
    <mergeCell ref="F61:I61"/>
    <mergeCell ref="M67:O67"/>
    <mergeCell ref="F62:I62"/>
    <mergeCell ref="F63:I63"/>
    <mergeCell ref="K60:L60"/>
    <mergeCell ref="D62:E62"/>
    <mergeCell ref="N62:O62"/>
    <mergeCell ref="D66:E66"/>
    <mergeCell ref="F66:H66"/>
    <mergeCell ref="T32:T36"/>
    <mergeCell ref="N23:O24"/>
    <mergeCell ref="B25:F26"/>
    <mergeCell ref="I25:L25"/>
    <mergeCell ref="I66:J66"/>
    <mergeCell ref="N66:O66"/>
    <mergeCell ref="N59:O59"/>
    <mergeCell ref="D54:E54"/>
    <mergeCell ref="K54:L54"/>
    <mergeCell ref="N54:O54"/>
    <mergeCell ref="F51:J52"/>
    <mergeCell ref="K51:L52"/>
    <mergeCell ref="N52:O52"/>
    <mergeCell ref="N57:O57"/>
    <mergeCell ref="D58:E58"/>
    <mergeCell ref="K58:L58"/>
    <mergeCell ref="N58:O58"/>
    <mergeCell ref="D57:E57"/>
    <mergeCell ref="K57:L57"/>
    <mergeCell ref="D59:E59"/>
    <mergeCell ref="K59:L59"/>
    <mergeCell ref="N45:O46"/>
    <mergeCell ref="N33:O33"/>
    <mergeCell ref="N29:O29"/>
  </mergeCells>
  <phoneticPr fontId="0" type="noConversion"/>
  <pageMargins left="0.7" right="0.7" top="0.78740157499999996" bottom="0.78740157499999996" header="0.3" footer="0.3"/>
  <pageSetup paperSize="9" scale="55" orientation="portrait" r:id="rId1"/>
  <ignoredErrors>
    <ignoredError sqref="M64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CW362"/>
  <sheetViews>
    <sheetView showZeros="0" zoomScaleNormal="100" zoomScaleSheetLayoutView="100" workbookViewId="0">
      <pane ySplit="1" topLeftCell="A2" activePane="bottomLeft" state="frozen"/>
      <selection activeCell="A25" sqref="A25"/>
      <selection pane="bottomLeft" activeCell="L33" sqref="L33:M33"/>
    </sheetView>
  </sheetViews>
  <sheetFormatPr baseColWidth="10" defaultColWidth="10.7109375" defaultRowHeight="12.75" x14ac:dyDescent="0.2"/>
  <cols>
    <col min="1" max="1" width="1.140625" style="21" customWidth="1"/>
    <col min="2" max="2" width="2.5703125" style="21" customWidth="1"/>
    <col min="3" max="3" width="6.7109375" style="21" customWidth="1"/>
    <col min="4" max="4" width="3.140625" style="21" customWidth="1"/>
    <col min="5" max="6" width="1.42578125" style="21" customWidth="1"/>
    <col min="7" max="7" width="5.42578125" style="21" customWidth="1"/>
    <col min="8" max="9" width="1.42578125" style="21" customWidth="1"/>
    <col min="10" max="10" width="5" style="21" customWidth="1"/>
    <col min="11" max="11" width="2" style="21" customWidth="1"/>
    <col min="12" max="12" width="1.42578125" style="21" customWidth="1"/>
    <col min="13" max="13" width="5.42578125" style="21" bestFit="1" customWidth="1"/>
    <col min="14" max="15" width="1.42578125" style="21" customWidth="1"/>
    <col min="16" max="17" width="6.85546875" style="21" customWidth="1"/>
    <col min="18" max="18" width="1.42578125" style="21" customWidth="1"/>
    <col min="19" max="19" width="4.28515625" style="21" customWidth="1"/>
    <col min="20" max="20" width="2.7109375" style="21" hidden="1" customWidth="1"/>
    <col min="21" max="22" width="1.42578125" style="21" customWidth="1"/>
    <col min="23" max="23" width="2" style="21" customWidth="1"/>
    <col min="24" max="24" width="4.28515625" style="21" customWidth="1"/>
    <col min="25" max="26" width="1.42578125" style="21" customWidth="1"/>
    <col min="27" max="27" width="4.28515625" style="21" customWidth="1"/>
    <col min="28" max="28" width="1.42578125" style="21" customWidth="1"/>
    <col min="29" max="29" width="3" style="21" customWidth="1"/>
    <col min="30" max="31" width="1.42578125" style="21" customWidth="1"/>
    <col min="32" max="32" width="2.42578125" style="21" customWidth="1"/>
    <col min="33" max="37" width="1.42578125" style="21" customWidth="1"/>
    <col min="38" max="38" width="5.7109375" style="21" customWidth="1"/>
    <col min="39" max="39" width="5.42578125" style="21" customWidth="1"/>
    <col min="40" max="41" width="1.42578125" style="21" customWidth="1"/>
    <col min="42" max="42" width="5.42578125" style="21" customWidth="1"/>
    <col min="43" max="43" width="1.42578125" style="21" customWidth="1"/>
    <col min="44" max="44" width="1.140625" style="21" customWidth="1"/>
    <col min="45" max="45" width="1.140625" style="147" customWidth="1"/>
    <col min="46" max="46" width="6" style="147" customWidth="1"/>
    <col min="47" max="47" width="18.5703125" style="147" customWidth="1"/>
    <col min="48" max="93" width="10.7109375" style="147"/>
    <col min="94" max="16384" width="10.7109375" style="21"/>
  </cols>
  <sheetData>
    <row r="1" spans="1:93" ht="4.5" customHeight="1" thickBot="1" x14ac:dyDescent="0.25"/>
    <row r="2" spans="1:93" ht="6" customHeight="1" thickTop="1" thickBo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7"/>
      <c r="AT2" s="149"/>
      <c r="AU2" s="149"/>
    </row>
    <row r="3" spans="1:93" ht="18.75" thickBot="1" x14ac:dyDescent="0.25">
      <c r="A3" s="118"/>
      <c r="B3" s="1217" t="s">
        <v>25</v>
      </c>
      <c r="C3" s="1218"/>
      <c r="D3" s="1218"/>
      <c r="E3" s="1218"/>
      <c r="F3" s="1218"/>
      <c r="G3" s="1218"/>
      <c r="H3" s="1218"/>
      <c r="I3" s="1218"/>
      <c r="J3" s="1218"/>
      <c r="K3" s="1218"/>
      <c r="L3" s="30"/>
      <c r="M3" s="31" t="str">
        <f>+Basisdaten!D8</f>
        <v>x</v>
      </c>
      <c r="N3" s="1198" t="s">
        <v>0</v>
      </c>
      <c r="O3" s="1199"/>
      <c r="P3" s="1199"/>
      <c r="Q3" s="1199"/>
      <c r="R3" s="1199"/>
      <c r="S3" s="1199"/>
      <c r="T3" s="1199"/>
      <c r="U3" s="1199"/>
      <c r="V3" s="1199"/>
      <c r="W3" s="1199"/>
      <c r="X3" s="1199"/>
      <c r="Y3" s="1199"/>
      <c r="Z3" s="1199"/>
      <c r="AA3" s="1199"/>
      <c r="AB3" s="1199"/>
      <c r="AC3" s="1199"/>
      <c r="AD3" s="1199"/>
      <c r="AE3" s="1200"/>
      <c r="AF3" s="1201" t="s">
        <v>78</v>
      </c>
      <c r="AG3" s="1202"/>
      <c r="AH3" s="1202"/>
      <c r="AI3" s="1202"/>
      <c r="AJ3" s="1202"/>
      <c r="AK3" s="1202"/>
      <c r="AL3" s="1202"/>
      <c r="AM3" s="1202"/>
      <c r="AN3" s="1202"/>
      <c r="AO3" s="1202"/>
      <c r="AP3" s="1202"/>
      <c r="AQ3" s="1203"/>
      <c r="AR3" s="59"/>
      <c r="AS3" s="785"/>
      <c r="AT3" s="786"/>
      <c r="AU3" s="786"/>
    </row>
    <row r="4" spans="1:93" ht="18" x14ac:dyDescent="0.2">
      <c r="A4" s="118"/>
      <c r="B4" s="1219" t="s">
        <v>26</v>
      </c>
      <c r="C4" s="1220"/>
      <c r="D4" s="1220"/>
      <c r="E4" s="1220"/>
      <c r="F4" s="1220"/>
      <c r="G4" s="1220"/>
      <c r="H4" s="1220"/>
      <c r="I4" s="1220"/>
      <c r="J4" s="1220"/>
      <c r="K4" s="1220"/>
      <c r="L4" s="32"/>
      <c r="M4" s="33" t="str">
        <f>+Basisdaten!D9</f>
        <v>o</v>
      </c>
      <c r="N4" s="1225" t="str">
        <f>+Firma</f>
        <v>Fa. Metallmusterer</v>
      </c>
      <c r="O4" s="1226"/>
      <c r="P4" s="1226"/>
      <c r="Q4" s="1226"/>
      <c r="R4" s="1226"/>
      <c r="S4" s="1226"/>
      <c r="T4" s="1226"/>
      <c r="U4" s="1226"/>
      <c r="V4" s="1226"/>
      <c r="W4" s="1226"/>
      <c r="X4" s="1226"/>
      <c r="Y4" s="1226"/>
      <c r="Z4" s="1226"/>
      <c r="AA4" s="1226"/>
      <c r="AB4" s="1226"/>
      <c r="AC4" s="1226"/>
      <c r="AD4" s="1226"/>
      <c r="AE4" s="1227"/>
      <c r="AF4" s="1198" t="s">
        <v>27</v>
      </c>
      <c r="AG4" s="1199"/>
      <c r="AH4" s="1199"/>
      <c r="AI4" s="1199"/>
      <c r="AJ4" s="1199"/>
      <c r="AK4" s="1199"/>
      <c r="AL4" s="1199"/>
      <c r="AM4" s="1199"/>
      <c r="AN4" s="1199"/>
      <c r="AO4" s="1198" t="s">
        <v>1</v>
      </c>
      <c r="AP4" s="1199"/>
      <c r="AQ4" s="1200"/>
      <c r="AR4" s="119"/>
      <c r="AS4" s="785"/>
      <c r="AT4" s="787"/>
      <c r="AU4" s="787"/>
    </row>
    <row r="5" spans="1:93" ht="18.75" thickBot="1" x14ac:dyDescent="0.25">
      <c r="A5" s="118"/>
      <c r="B5" s="1221" t="s">
        <v>28</v>
      </c>
      <c r="C5" s="1222"/>
      <c r="D5" s="1222"/>
      <c r="E5" s="1222"/>
      <c r="F5" s="1222"/>
      <c r="G5" s="1222"/>
      <c r="H5" s="1222"/>
      <c r="I5" s="1222"/>
      <c r="J5" s="1222"/>
      <c r="K5" s="1222"/>
      <c r="L5" s="32"/>
      <c r="M5" s="34" t="str">
        <f>+Basisdaten!D10</f>
        <v>o</v>
      </c>
      <c r="N5" s="1228"/>
      <c r="O5" s="1229"/>
      <c r="P5" s="1229"/>
      <c r="Q5" s="1229"/>
      <c r="R5" s="1229"/>
      <c r="S5" s="1229"/>
      <c r="T5" s="1229"/>
      <c r="U5" s="1229"/>
      <c r="V5" s="1229"/>
      <c r="W5" s="1229"/>
      <c r="X5" s="1229"/>
      <c r="Y5" s="1229"/>
      <c r="Z5" s="1229"/>
      <c r="AA5" s="1229"/>
      <c r="AB5" s="1229"/>
      <c r="AC5" s="1229"/>
      <c r="AD5" s="1229"/>
      <c r="AE5" s="1230"/>
      <c r="AF5" s="1207">
        <f>+Datum</f>
        <v>37289</v>
      </c>
      <c r="AG5" s="1208"/>
      <c r="AH5" s="1208"/>
      <c r="AI5" s="1208"/>
      <c r="AJ5" s="1208"/>
      <c r="AK5" s="1208"/>
      <c r="AL5" s="1208"/>
      <c r="AM5" s="1208"/>
      <c r="AN5" s="1208"/>
      <c r="AO5" s="1204"/>
      <c r="AP5" s="1205"/>
      <c r="AQ5" s="1206"/>
      <c r="AR5" s="60"/>
      <c r="AS5" s="785"/>
      <c r="AT5" s="787"/>
      <c r="AU5" s="787"/>
    </row>
    <row r="6" spans="1:93" ht="18.75" customHeight="1" thickBot="1" x14ac:dyDescent="0.25">
      <c r="A6" s="118"/>
      <c r="B6" s="35" t="s">
        <v>110</v>
      </c>
      <c r="C6" s="120"/>
      <c r="D6" s="120" t="str">
        <f>+Bau</f>
        <v>Musterprojekt</v>
      </c>
      <c r="E6" s="120"/>
      <c r="F6" s="120"/>
      <c r="G6" s="120"/>
      <c r="H6" s="120"/>
      <c r="I6" s="120"/>
      <c r="J6" s="120"/>
      <c r="K6" s="120"/>
      <c r="L6" s="120"/>
      <c r="M6" s="121"/>
      <c r="N6" s="1223" t="s">
        <v>29</v>
      </c>
      <c r="O6" s="1224"/>
      <c r="P6" s="1224"/>
      <c r="Q6" s="1224"/>
      <c r="R6" s="1224"/>
      <c r="S6" s="1224"/>
      <c r="T6" s="1224"/>
      <c r="U6" s="1224"/>
      <c r="V6" s="1224"/>
      <c r="W6" s="1224"/>
      <c r="X6" s="1224"/>
      <c r="Y6" s="1224"/>
      <c r="Z6" s="1224"/>
      <c r="AA6" s="1224"/>
      <c r="AB6" s="1224"/>
      <c r="AC6" s="41" t="str">
        <f>+Basisdaten!F8</f>
        <v>x</v>
      </c>
      <c r="AD6" s="36"/>
      <c r="AE6" s="37"/>
      <c r="AF6" s="43" t="s">
        <v>80</v>
      </c>
      <c r="AG6" s="122"/>
      <c r="AH6" s="122"/>
      <c r="AI6" s="122"/>
      <c r="AJ6" s="122"/>
      <c r="AK6" s="122"/>
      <c r="AL6" s="122"/>
      <c r="AM6" s="1211">
        <f>+Preisbasis</f>
        <v>42005</v>
      </c>
      <c r="AN6" s="1211"/>
      <c r="AO6" s="1211"/>
      <c r="AP6" s="1211"/>
      <c r="AQ6" s="1212"/>
      <c r="AR6" s="119"/>
      <c r="AS6" s="785"/>
      <c r="AT6" s="787"/>
      <c r="AU6" s="787"/>
    </row>
    <row r="7" spans="1:93" s="23" customFormat="1" ht="18.75" customHeight="1" thickBot="1" x14ac:dyDescent="0.25">
      <c r="A7" s="123"/>
      <c r="B7" s="38" t="s">
        <v>165</v>
      </c>
      <c r="C7" s="124"/>
      <c r="D7" s="124"/>
      <c r="E7" s="124">
        <f>+Angebot</f>
        <v>0</v>
      </c>
      <c r="F7" s="124"/>
      <c r="G7" s="124"/>
      <c r="H7" s="124"/>
      <c r="I7" s="124"/>
      <c r="J7" s="124"/>
      <c r="K7" s="124"/>
      <c r="L7" s="124"/>
      <c r="M7" s="125"/>
      <c r="N7" s="1231" t="s">
        <v>30</v>
      </c>
      <c r="O7" s="1232"/>
      <c r="P7" s="1232"/>
      <c r="Q7" s="1232"/>
      <c r="R7" s="1232"/>
      <c r="S7" s="1232"/>
      <c r="T7" s="1232"/>
      <c r="U7" s="1232"/>
      <c r="V7" s="1232"/>
      <c r="W7" s="1232"/>
      <c r="X7" s="1232"/>
      <c r="Y7" s="1232"/>
      <c r="Z7" s="1232"/>
      <c r="AA7" s="1232"/>
      <c r="AB7" s="1232"/>
      <c r="AC7" s="42" t="str">
        <f>+Basisdaten!F9</f>
        <v>o</v>
      </c>
      <c r="AD7" s="39"/>
      <c r="AE7" s="40"/>
      <c r="AF7" s="126" t="s">
        <v>31</v>
      </c>
      <c r="AG7" s="127"/>
      <c r="AH7" s="127"/>
      <c r="AI7" s="128"/>
      <c r="AJ7" s="129"/>
      <c r="AK7" s="129"/>
      <c r="AL7" s="1209" t="str">
        <f>+Währung</f>
        <v>Euro</v>
      </c>
      <c r="AM7" s="1209"/>
      <c r="AN7" s="1209"/>
      <c r="AO7" s="1209"/>
      <c r="AP7" s="1209"/>
      <c r="AQ7" s="1210"/>
      <c r="AR7" s="130"/>
      <c r="AS7" s="785"/>
      <c r="AT7" s="787"/>
      <c r="AU7" s="787"/>
      <c r="AV7" s="788"/>
      <c r="AW7" s="788"/>
      <c r="AX7" s="788"/>
      <c r="AY7" s="788"/>
      <c r="AZ7" s="788"/>
      <c r="BA7" s="788"/>
      <c r="BB7" s="788"/>
      <c r="BC7" s="788"/>
      <c r="BD7" s="788"/>
      <c r="BE7" s="788"/>
      <c r="BF7" s="788"/>
      <c r="BG7" s="788"/>
      <c r="BH7" s="788"/>
      <c r="BI7" s="788"/>
      <c r="BJ7" s="788"/>
      <c r="BK7" s="788"/>
      <c r="BL7" s="788"/>
      <c r="BM7" s="788"/>
      <c r="BN7" s="788"/>
      <c r="BO7" s="788"/>
      <c r="BP7" s="788"/>
      <c r="BQ7" s="788"/>
      <c r="BR7" s="788"/>
      <c r="BS7" s="788"/>
      <c r="BT7" s="788"/>
      <c r="BU7" s="788"/>
      <c r="BV7" s="788"/>
      <c r="BW7" s="788"/>
      <c r="BX7" s="788"/>
      <c r="BY7" s="788"/>
      <c r="BZ7" s="788"/>
      <c r="CA7" s="788"/>
      <c r="CB7" s="788"/>
      <c r="CC7" s="788"/>
      <c r="CD7" s="788"/>
      <c r="CE7" s="788"/>
      <c r="CF7" s="788"/>
      <c r="CG7" s="788"/>
      <c r="CH7" s="788"/>
      <c r="CI7" s="788"/>
      <c r="CJ7" s="788"/>
      <c r="CK7" s="788"/>
      <c r="CL7" s="788"/>
      <c r="CM7" s="788"/>
      <c r="CN7" s="788"/>
      <c r="CO7" s="788"/>
    </row>
    <row r="8" spans="1:93" s="23" customFormat="1" ht="3.75" customHeight="1" x14ac:dyDescent="0.2">
      <c r="A8" s="123"/>
      <c r="B8" s="6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6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62"/>
      <c r="AD8" s="63"/>
      <c r="AE8" s="63"/>
      <c r="AF8" s="62"/>
      <c r="AG8" s="61"/>
      <c r="AH8" s="61"/>
      <c r="AI8" s="64"/>
      <c r="AJ8" s="64"/>
      <c r="AK8" s="133"/>
      <c r="AL8" s="133"/>
      <c r="AM8" s="133"/>
      <c r="AN8" s="133"/>
      <c r="AO8" s="133"/>
      <c r="AP8" s="133"/>
      <c r="AQ8" s="133"/>
      <c r="AR8" s="130"/>
      <c r="AS8" s="785"/>
      <c r="AT8" s="789"/>
      <c r="AU8" s="789"/>
      <c r="AV8" s="788"/>
      <c r="AW8" s="788"/>
      <c r="AX8" s="788"/>
      <c r="AY8" s="788"/>
      <c r="AZ8" s="788"/>
      <c r="BA8" s="788"/>
      <c r="BB8" s="788"/>
      <c r="BC8" s="788"/>
      <c r="BD8" s="788"/>
      <c r="BE8" s="788"/>
      <c r="BF8" s="788"/>
      <c r="BG8" s="788"/>
      <c r="BH8" s="788"/>
      <c r="BI8" s="788"/>
      <c r="BJ8" s="788"/>
      <c r="BK8" s="788"/>
      <c r="BL8" s="788"/>
      <c r="BM8" s="788"/>
      <c r="BN8" s="788"/>
      <c r="BO8" s="788"/>
      <c r="BP8" s="788"/>
      <c r="BQ8" s="788"/>
      <c r="BR8" s="788"/>
      <c r="BS8" s="788"/>
      <c r="BT8" s="788"/>
      <c r="BU8" s="788"/>
      <c r="BV8" s="788"/>
      <c r="BW8" s="788"/>
      <c r="BX8" s="788"/>
      <c r="BY8" s="788"/>
      <c r="BZ8" s="788"/>
      <c r="CA8" s="788"/>
      <c r="CB8" s="788"/>
      <c r="CC8" s="788"/>
      <c r="CD8" s="788"/>
      <c r="CE8" s="788"/>
      <c r="CF8" s="788"/>
      <c r="CG8" s="788"/>
      <c r="CH8" s="788"/>
      <c r="CI8" s="788"/>
      <c r="CJ8" s="788"/>
      <c r="CK8" s="788"/>
      <c r="CL8" s="788"/>
      <c r="CM8" s="788"/>
      <c r="CN8" s="788"/>
      <c r="CO8" s="788"/>
    </row>
    <row r="9" spans="1:93" s="24" customFormat="1" ht="19.5" customHeight="1" x14ac:dyDescent="0.2">
      <c r="A9" s="134"/>
      <c r="B9" s="65" t="s">
        <v>166</v>
      </c>
      <c r="C9" s="61"/>
      <c r="D9" s="61"/>
      <c r="E9" s="61"/>
      <c r="F9" s="61"/>
      <c r="G9" s="61"/>
      <c r="H9" s="61"/>
      <c r="I9" s="61"/>
      <c r="J9" s="61"/>
      <c r="K9" s="324" t="str">
        <f>+KV</f>
        <v>KV für Arbeiter im eisen- und metallverarbeitenden Gewerbe</v>
      </c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1134"/>
      <c r="Z9" s="1134"/>
      <c r="AA9" s="1134"/>
      <c r="AB9" s="1134"/>
      <c r="AC9" s="324" t="s">
        <v>32</v>
      </c>
      <c r="AD9" s="324"/>
      <c r="AE9" s="324"/>
      <c r="AF9" s="324"/>
      <c r="AG9" s="324"/>
      <c r="AH9" s="324"/>
      <c r="AI9" s="324"/>
      <c r="AJ9" s="324"/>
      <c r="AK9" s="324"/>
      <c r="AL9" s="67"/>
      <c r="AM9" s="67" t="s">
        <v>167</v>
      </c>
      <c r="AN9" s="135"/>
      <c r="AO9" s="68"/>
      <c r="AP9" s="476">
        <f>+Pers</f>
        <v>0</v>
      </c>
      <c r="AQ9" s="70"/>
      <c r="AR9" s="71"/>
      <c r="AS9" s="330" t="s">
        <v>33</v>
      </c>
      <c r="AT9" s="331"/>
      <c r="AU9" s="331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</row>
    <row r="10" spans="1:93" s="24" customFormat="1" ht="15.95" customHeight="1" x14ac:dyDescent="0.2">
      <c r="A10" s="134"/>
      <c r="B10" s="67" t="s">
        <v>34</v>
      </c>
      <c r="C10" s="61"/>
      <c r="D10" s="72"/>
      <c r="E10" s="344"/>
      <c r="F10" s="329"/>
      <c r="G10" s="329">
        <f>+B!C10</f>
        <v>0</v>
      </c>
      <c r="H10" s="344"/>
      <c r="I10" s="329"/>
      <c r="J10" s="329">
        <f>+B!C11</f>
        <v>0</v>
      </c>
      <c r="K10" s="344"/>
      <c r="L10" s="329"/>
      <c r="M10" s="329">
        <f>+B!C12</f>
        <v>0</v>
      </c>
      <c r="N10" s="344"/>
      <c r="O10" s="329"/>
      <c r="P10" s="347">
        <f>+B!C13</f>
        <v>0</v>
      </c>
      <c r="Q10" s="329">
        <f>+B!C14</f>
        <v>0</v>
      </c>
      <c r="R10" s="344"/>
      <c r="S10" s="329">
        <f>+B!C15</f>
        <v>0</v>
      </c>
      <c r="T10" s="329"/>
      <c r="U10" s="329"/>
      <c r="V10" s="344"/>
      <c r="W10" s="329"/>
      <c r="X10" s="329">
        <f>+B!C16</f>
        <v>0</v>
      </c>
      <c r="Y10" s="329"/>
      <c r="Z10" s="329"/>
      <c r="AA10" s="329"/>
      <c r="AB10" s="329"/>
      <c r="AC10" s="324" t="s">
        <v>35</v>
      </c>
      <c r="AD10" s="324"/>
      <c r="AE10" s="324"/>
      <c r="AF10" s="324"/>
      <c r="AG10" s="324"/>
      <c r="AH10" s="324"/>
      <c r="AI10" s="324"/>
      <c r="AJ10" s="324"/>
      <c r="AK10" s="324"/>
      <c r="AL10" s="67"/>
      <c r="AM10" s="131"/>
      <c r="AN10" s="324" t="s">
        <v>168</v>
      </c>
      <c r="AO10" s="67"/>
      <c r="AP10" s="351">
        <f>+GESAZ</f>
        <v>38.5</v>
      </c>
      <c r="AQ10" s="72"/>
      <c r="AR10" s="71"/>
      <c r="AS10" s="330" t="s">
        <v>33</v>
      </c>
      <c r="AT10" s="331"/>
      <c r="AU10" s="331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</row>
    <row r="11" spans="1:93" s="19" customFormat="1" ht="3" customHeight="1" x14ac:dyDescent="0.2">
      <c r="A11" s="134"/>
      <c r="B11" s="67"/>
      <c r="C11" s="61"/>
      <c r="D11" s="72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50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4"/>
      <c r="AD11" s="324"/>
      <c r="AE11" s="324"/>
      <c r="AF11" s="324"/>
      <c r="AG11" s="324"/>
      <c r="AH11" s="324"/>
      <c r="AI11" s="324"/>
      <c r="AJ11" s="324"/>
      <c r="AK11" s="324"/>
      <c r="AL11" s="67"/>
      <c r="AM11" s="131"/>
      <c r="AN11" s="324"/>
      <c r="AO11" s="67"/>
      <c r="AP11" s="69"/>
      <c r="AQ11" s="72"/>
      <c r="AR11" s="71"/>
      <c r="AS11" s="6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</row>
    <row r="12" spans="1:93" s="24" customFormat="1" ht="15.95" customHeight="1" x14ac:dyDescent="0.2">
      <c r="A12" s="134"/>
      <c r="B12" s="67" t="s">
        <v>36</v>
      </c>
      <c r="C12" s="61"/>
      <c r="D12" s="72"/>
      <c r="E12" s="344"/>
      <c r="F12" s="329"/>
      <c r="G12" s="333" t="str">
        <f>+B!H10</f>
        <v/>
      </c>
      <c r="H12" s="344"/>
      <c r="I12" s="329"/>
      <c r="J12" s="333" t="str">
        <f>+B!H11</f>
        <v/>
      </c>
      <c r="K12" s="344"/>
      <c r="L12" s="329"/>
      <c r="M12" s="333" t="str">
        <f>+B!H12</f>
        <v/>
      </c>
      <c r="N12" s="344"/>
      <c r="O12" s="329"/>
      <c r="P12" s="348" t="str">
        <f>B!H13</f>
        <v/>
      </c>
      <c r="Q12" s="342" t="str">
        <f>B!H14</f>
        <v/>
      </c>
      <c r="R12" s="344"/>
      <c r="S12" s="333" t="str">
        <f>+B!H15</f>
        <v/>
      </c>
      <c r="T12" s="329"/>
      <c r="U12" s="329"/>
      <c r="V12" s="344"/>
      <c r="W12" s="329"/>
      <c r="X12" s="329">
        <f>+B!F16</f>
        <v>0</v>
      </c>
      <c r="Y12" s="329"/>
      <c r="Z12" s="329"/>
      <c r="AA12" s="329"/>
      <c r="AB12" s="329"/>
      <c r="AC12" s="1155"/>
      <c r="AD12" s="1155"/>
      <c r="AE12" s="1155"/>
      <c r="AF12" s="1134"/>
      <c r="AG12" s="1134"/>
      <c r="AH12" s="1134"/>
      <c r="AI12" s="1134"/>
      <c r="AJ12" s="1134"/>
      <c r="AK12" s="1134"/>
      <c r="AL12" s="1134"/>
      <c r="AM12" s="1134"/>
      <c r="AN12" s="61"/>
      <c r="AO12" s="61"/>
      <c r="AP12" s="61"/>
      <c r="AQ12" s="61"/>
      <c r="AR12" s="73"/>
      <c r="AS12" s="330"/>
      <c r="AT12" s="331"/>
      <c r="AU12" s="331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</row>
    <row r="13" spans="1:93" s="19" customFormat="1" ht="3" customHeight="1" x14ac:dyDescent="0.2">
      <c r="A13" s="134"/>
      <c r="B13" s="67"/>
      <c r="C13" s="61"/>
      <c r="D13" s="72"/>
      <c r="E13" s="329"/>
      <c r="F13" s="329"/>
      <c r="G13" s="333"/>
      <c r="H13" s="329"/>
      <c r="I13" s="329"/>
      <c r="J13" s="333"/>
      <c r="K13" s="329"/>
      <c r="L13" s="329"/>
      <c r="M13" s="333"/>
      <c r="N13" s="329"/>
      <c r="O13" s="329"/>
      <c r="P13" s="342"/>
      <c r="Q13" s="342"/>
      <c r="R13" s="329"/>
      <c r="S13" s="333"/>
      <c r="T13" s="329"/>
      <c r="U13" s="329"/>
      <c r="V13" s="329"/>
      <c r="W13" s="329"/>
      <c r="X13" s="329"/>
      <c r="Y13" s="329"/>
      <c r="Z13" s="329"/>
      <c r="AA13" s="329"/>
      <c r="AB13" s="329"/>
      <c r="AC13" s="326"/>
      <c r="AD13" s="326"/>
      <c r="AE13" s="326"/>
      <c r="AF13" s="323"/>
      <c r="AG13" s="323"/>
      <c r="AH13" s="323"/>
      <c r="AI13" s="323"/>
      <c r="AJ13" s="323"/>
      <c r="AK13" s="323"/>
      <c r="AL13" s="323"/>
      <c r="AM13" s="323"/>
      <c r="AN13" s="61"/>
      <c r="AO13" s="61"/>
      <c r="AP13" s="61"/>
      <c r="AQ13" s="61"/>
      <c r="AR13" s="73"/>
      <c r="AS13" s="6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</row>
    <row r="14" spans="1:93" s="24" customFormat="1" ht="15.95" customHeight="1" x14ac:dyDescent="0.2">
      <c r="A14" s="134"/>
      <c r="B14" s="67" t="s">
        <v>37</v>
      </c>
      <c r="C14" s="131"/>
      <c r="D14" s="72"/>
      <c r="E14" s="344"/>
      <c r="F14" s="329"/>
      <c r="G14" s="329">
        <f>+B!F10</f>
        <v>0</v>
      </c>
      <c r="H14" s="344"/>
      <c r="I14" s="329"/>
      <c r="J14" s="329">
        <f>+B!F11</f>
        <v>0</v>
      </c>
      <c r="K14" s="344"/>
      <c r="L14" s="329"/>
      <c r="M14" s="329">
        <f>+B!F12</f>
        <v>0</v>
      </c>
      <c r="N14" s="344"/>
      <c r="O14" s="329"/>
      <c r="P14" s="349">
        <f>+B!F13</f>
        <v>0</v>
      </c>
      <c r="Q14" s="329">
        <f>+B!F14</f>
        <v>0</v>
      </c>
      <c r="R14" s="344"/>
      <c r="S14" s="329">
        <f>+B!F15</f>
        <v>0</v>
      </c>
      <c r="T14" s="329"/>
      <c r="U14" s="329"/>
      <c r="V14" s="344"/>
      <c r="W14" s="329"/>
      <c r="X14" s="329">
        <f>+B!F16</f>
        <v>0</v>
      </c>
      <c r="Y14" s="329"/>
      <c r="Z14" s="329"/>
      <c r="AA14" s="329"/>
      <c r="AB14" s="329"/>
      <c r="AC14" s="326"/>
      <c r="AD14" s="324" t="s">
        <v>38</v>
      </c>
      <c r="AE14" s="131"/>
      <c r="AF14" s="131"/>
      <c r="AG14" s="131"/>
      <c r="AH14" s="323"/>
      <c r="AI14" s="323"/>
      <c r="AJ14" s="323"/>
      <c r="AK14" s="323"/>
      <c r="AL14" s="323"/>
      <c r="AM14" s="323"/>
      <c r="AN14" s="61"/>
      <c r="AO14" s="61"/>
      <c r="AP14" s="61"/>
      <c r="AQ14" s="61"/>
      <c r="AR14" s="73"/>
      <c r="AS14" s="330"/>
      <c r="AT14" s="331"/>
      <c r="AU14" s="331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</row>
    <row r="15" spans="1:93" s="19" customFormat="1" ht="3" customHeight="1" x14ac:dyDescent="0.2">
      <c r="A15" s="134"/>
      <c r="B15" s="67"/>
      <c r="C15" s="131"/>
      <c r="D15" s="72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50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6"/>
      <c r="AD15" s="324"/>
      <c r="AE15" s="131"/>
      <c r="AF15" s="131"/>
      <c r="AG15" s="131"/>
      <c r="AH15" s="323"/>
      <c r="AI15" s="323"/>
      <c r="AJ15" s="323"/>
      <c r="AK15" s="323"/>
      <c r="AL15" s="323"/>
      <c r="AM15" s="323"/>
      <c r="AN15" s="61"/>
      <c r="AO15" s="61"/>
      <c r="AP15" s="61"/>
      <c r="AQ15" s="61"/>
      <c r="AR15" s="73"/>
      <c r="AS15" s="6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</row>
    <row r="16" spans="1:93" s="24" customFormat="1" ht="15.95" customHeight="1" x14ac:dyDescent="0.2">
      <c r="A16" s="134"/>
      <c r="B16" s="67" t="s">
        <v>39</v>
      </c>
      <c r="C16" s="61"/>
      <c r="D16" s="131"/>
      <c r="E16" s="346"/>
      <c r="F16" s="325"/>
      <c r="G16" s="521">
        <f>+B!G10</f>
        <v>0</v>
      </c>
      <c r="H16" s="522"/>
      <c r="I16" s="523"/>
      <c r="J16" s="1241">
        <f>+B!G11</f>
        <v>0</v>
      </c>
      <c r="K16" s="1242"/>
      <c r="L16" s="523"/>
      <c r="M16" s="521">
        <f>+B!G12</f>
        <v>0</v>
      </c>
      <c r="N16" s="522"/>
      <c r="O16" s="523"/>
      <c r="P16" s="524">
        <f>+B!G13</f>
        <v>0</v>
      </c>
      <c r="Q16" s="521">
        <f>+B!G14</f>
        <v>0</v>
      </c>
      <c r="R16" s="525"/>
      <c r="S16" s="521">
        <f>+B!G15</f>
        <v>0</v>
      </c>
      <c r="T16" s="526"/>
      <c r="U16" s="526"/>
      <c r="V16" s="525"/>
      <c r="W16" s="526"/>
      <c r="X16" s="526">
        <f>+B!G16</f>
        <v>0</v>
      </c>
      <c r="Y16" s="329"/>
      <c r="Z16" s="345" t="s">
        <v>40</v>
      </c>
      <c r="AA16" s="329"/>
      <c r="AB16" s="329"/>
      <c r="AC16" s="131"/>
      <c r="AD16" s="67" t="s">
        <v>41</v>
      </c>
      <c r="AE16" s="131"/>
      <c r="AF16" s="131"/>
      <c r="AG16" s="13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73"/>
      <c r="AS16" s="330"/>
      <c r="AT16" s="331"/>
      <c r="AU16" s="332"/>
      <c r="AV16" s="332"/>
      <c r="AW16" s="790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</row>
    <row r="17" spans="1:101" s="332" customFormat="1" ht="3" customHeight="1" thickBot="1" x14ac:dyDescent="0.25">
      <c r="A17" s="134"/>
      <c r="B17" s="334"/>
      <c r="C17" s="335"/>
      <c r="D17" s="127"/>
      <c r="E17" s="336"/>
      <c r="F17" s="336"/>
      <c r="G17" s="337"/>
      <c r="H17" s="338"/>
      <c r="I17" s="339"/>
      <c r="J17" s="337"/>
      <c r="K17" s="339"/>
      <c r="L17" s="339"/>
      <c r="M17" s="337"/>
      <c r="N17" s="339"/>
      <c r="O17" s="339"/>
      <c r="P17" s="343"/>
      <c r="Q17" s="337"/>
      <c r="R17" s="336"/>
      <c r="S17" s="337"/>
      <c r="T17" s="338"/>
      <c r="U17" s="338"/>
      <c r="V17" s="336"/>
      <c r="W17" s="338"/>
      <c r="X17" s="340"/>
      <c r="Y17" s="338"/>
      <c r="Z17" s="341"/>
      <c r="AA17" s="338"/>
      <c r="AB17" s="338"/>
      <c r="AC17" s="127"/>
      <c r="AD17" s="334"/>
      <c r="AE17" s="127"/>
      <c r="AF17" s="127"/>
      <c r="AG17" s="127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73"/>
      <c r="AS17" s="330"/>
      <c r="AT17" s="331"/>
      <c r="AW17" s="790"/>
      <c r="CP17" s="24"/>
      <c r="CQ17" s="24"/>
      <c r="CR17" s="24"/>
      <c r="CS17" s="24"/>
      <c r="CT17" s="24"/>
      <c r="CU17" s="24"/>
      <c r="CV17" s="24"/>
      <c r="CW17" s="24"/>
    </row>
    <row r="18" spans="1:101" s="24" customFormat="1" ht="19.899999999999999" customHeight="1" x14ac:dyDescent="0.2">
      <c r="A18" s="134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1170" t="s">
        <v>42</v>
      </c>
      <c r="AM18" s="1170"/>
      <c r="AN18" s="67"/>
      <c r="AO18" s="1170" t="s">
        <v>43</v>
      </c>
      <c r="AP18" s="1170"/>
      <c r="AQ18" s="61"/>
      <c r="AR18" s="73"/>
      <c r="AS18" s="330"/>
      <c r="AT18" s="331"/>
      <c r="AU18" s="332"/>
      <c r="AV18" s="332"/>
      <c r="AW18" s="790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</row>
    <row r="19" spans="1:101" s="24" customFormat="1" ht="19.899999999999999" customHeight="1" x14ac:dyDescent="0.2">
      <c r="A19" s="134"/>
      <c r="B19" s="74" t="s">
        <v>2</v>
      </c>
      <c r="C19" s="1147" t="s">
        <v>238</v>
      </c>
      <c r="D19" s="1147"/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7"/>
      <c r="Q19" s="1147"/>
      <c r="R19" s="1147"/>
      <c r="S19" s="1147"/>
      <c r="T19" s="1147"/>
      <c r="U19" s="1147"/>
      <c r="V19" s="1147"/>
      <c r="W19" s="1147"/>
      <c r="X19" s="1147"/>
      <c r="Y19" s="1147"/>
      <c r="Z19" s="1147"/>
      <c r="AA19" s="1147"/>
      <c r="AB19" s="1147"/>
      <c r="AC19" s="1147"/>
      <c r="AD19" s="1147"/>
      <c r="AE19" s="1147"/>
      <c r="AF19" s="1147"/>
      <c r="AG19" s="1147"/>
      <c r="AH19" s="1147"/>
      <c r="AI19" s="1147"/>
      <c r="AJ19" s="1147"/>
      <c r="AK19" s="1147"/>
      <c r="AL19" s="1140">
        <v>100</v>
      </c>
      <c r="AM19" s="1140"/>
      <c r="AN19" s="72"/>
      <c r="AO19" s="1141">
        <f>+KVML</f>
        <v>0</v>
      </c>
      <c r="AP19" s="1141"/>
      <c r="AQ19" s="64"/>
      <c r="AR19" s="75"/>
      <c r="AS19" s="330"/>
      <c r="AT19" s="791"/>
      <c r="AU19" s="789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</row>
    <row r="20" spans="1:101" s="24" customFormat="1" ht="19.899999999999999" customHeight="1" x14ac:dyDescent="0.2">
      <c r="A20" s="134"/>
      <c r="B20" s="67" t="s">
        <v>45</v>
      </c>
      <c r="C20" s="1137" t="s">
        <v>145</v>
      </c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31"/>
      <c r="W20" s="67"/>
      <c r="X20" s="67" t="s">
        <v>46</v>
      </c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142">
        <f>IF(KVML=0,0,UmlUnpPers*$AL$19/KVML)</f>
        <v>0</v>
      </c>
      <c r="AM20" s="1142"/>
      <c r="AN20" s="76"/>
      <c r="AO20" s="1176">
        <f>+UmlUnpPers</f>
        <v>0</v>
      </c>
      <c r="AP20" s="1176"/>
      <c r="AQ20" s="64"/>
      <c r="AR20" s="75"/>
      <c r="AS20" s="330"/>
      <c r="AT20" s="791"/>
      <c r="AU20" s="331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</row>
    <row r="21" spans="1:101" s="24" customFormat="1" ht="19.899999999999999" customHeight="1" x14ac:dyDescent="0.2">
      <c r="A21" s="134"/>
      <c r="B21" s="67" t="s">
        <v>47</v>
      </c>
      <c r="C21" s="1137" t="s">
        <v>48</v>
      </c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66"/>
      <c r="V21" s="131"/>
      <c r="W21" s="67"/>
      <c r="X21" s="67" t="s">
        <v>49</v>
      </c>
      <c r="Y21" s="131"/>
      <c r="Z21" s="131"/>
      <c r="AA21" s="131"/>
      <c r="AB21" s="62"/>
      <c r="AC21" s="62" t="s">
        <v>89</v>
      </c>
      <c r="AD21" s="64"/>
      <c r="AE21" s="64"/>
      <c r="AF21" s="1150">
        <f>AO19+AO20</f>
        <v>0</v>
      </c>
      <c r="AG21" s="1150"/>
      <c r="AH21" s="1150"/>
      <c r="AI21" s="1150"/>
      <c r="AJ21" s="64" t="s">
        <v>90</v>
      </c>
      <c r="AK21" s="64"/>
      <c r="AL21" s="1151" t="s">
        <v>129</v>
      </c>
      <c r="AM21" s="1151"/>
      <c r="AN21" s="76"/>
      <c r="AO21" s="1151" t="s">
        <v>129</v>
      </c>
      <c r="AP21" s="1151"/>
      <c r="AQ21" s="64"/>
      <c r="AR21" s="75"/>
      <c r="AS21" s="330"/>
      <c r="AT21" s="791"/>
      <c r="AU21" s="331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</row>
    <row r="22" spans="1:101" s="24" customFormat="1" ht="19.899999999999999" customHeight="1" x14ac:dyDescent="0.2">
      <c r="A22" s="134"/>
      <c r="B22" s="67" t="s">
        <v>3</v>
      </c>
      <c r="C22" s="1137" t="s">
        <v>143</v>
      </c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67" t="s">
        <v>49</v>
      </c>
      <c r="Y22" s="131"/>
      <c r="Z22" s="131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148">
        <f>IF(KVLohn=0,0,ükvML/KVLohn*100)</f>
        <v>0</v>
      </c>
      <c r="AM22" s="1148"/>
      <c r="AN22" s="76"/>
      <c r="AO22" s="1149">
        <f>+ükvML</f>
        <v>0</v>
      </c>
      <c r="AP22" s="1149"/>
      <c r="AQ22" s="64"/>
      <c r="AR22" s="75"/>
      <c r="AS22" s="330"/>
      <c r="AT22" s="791"/>
      <c r="AU22" s="331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</row>
    <row r="23" spans="1:101" s="24" customFormat="1" ht="19.899999999999999" customHeight="1" x14ac:dyDescent="0.2">
      <c r="A23" s="134"/>
      <c r="B23" s="67" t="s">
        <v>4</v>
      </c>
      <c r="C23" s="1137" t="s">
        <v>239</v>
      </c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66"/>
      <c r="V23" s="131"/>
      <c r="W23" s="67"/>
      <c r="X23" s="67" t="s">
        <v>49</v>
      </c>
      <c r="Y23" s="131"/>
      <c r="Z23" s="131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148">
        <f>+MA</f>
        <v>0</v>
      </c>
      <c r="AM23" s="1148"/>
      <c r="AN23" s="76"/>
      <c r="AO23" s="1153">
        <f>KVLohn*MA/100</f>
        <v>0</v>
      </c>
      <c r="AP23" s="1153"/>
      <c r="AQ23" s="64"/>
      <c r="AR23" s="75"/>
      <c r="AS23" s="330"/>
      <c r="AT23" s="791"/>
      <c r="AU23" s="331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</row>
    <row r="24" spans="1:101" s="24" customFormat="1" ht="19.899999999999999" customHeight="1" x14ac:dyDescent="0.2">
      <c r="A24" s="134"/>
      <c r="B24" s="67" t="s">
        <v>5</v>
      </c>
      <c r="C24" s="1137" t="s">
        <v>237</v>
      </c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66"/>
      <c r="V24" s="131"/>
      <c r="W24" s="67"/>
      <c r="X24" s="67" t="s">
        <v>49</v>
      </c>
      <c r="Y24" s="131"/>
      <c r="Z24" s="131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148">
        <f>IF(KVML=0,0,ZZ)</f>
        <v>0</v>
      </c>
      <c r="AM24" s="1148"/>
      <c r="AN24" s="76"/>
      <c r="AO24" s="1153">
        <f>IF(KVML=0,0,KVLohn*ZZ/100)</f>
        <v>0</v>
      </c>
      <c r="AP24" s="1153"/>
      <c r="AQ24" s="64"/>
      <c r="AR24" s="75"/>
      <c r="AS24" s="792"/>
      <c r="AT24" s="791"/>
      <c r="AU24" s="331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</row>
    <row r="25" spans="1:101" s="24" customFormat="1" ht="19.899999999999999" customHeight="1" x14ac:dyDescent="0.2">
      <c r="A25" s="134"/>
      <c r="B25" s="67" t="s">
        <v>6</v>
      </c>
      <c r="C25" s="77" t="s">
        <v>240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66"/>
      <c r="V25" s="131"/>
      <c r="W25" s="67"/>
      <c r="X25" s="67" t="s">
        <v>49</v>
      </c>
      <c r="Y25" s="131"/>
      <c r="Z25" s="131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148">
        <f>IF(KVML=0,0,AAp*KVML/KVLohn)</f>
        <v>0</v>
      </c>
      <c r="AM25" s="1148"/>
      <c r="AN25" s="76"/>
      <c r="AO25" s="1172">
        <f>IF(KVML=0,0,AAp)</f>
        <v>0</v>
      </c>
      <c r="AP25" s="1172"/>
      <c r="AQ25" s="64"/>
      <c r="AR25" s="75"/>
      <c r="AS25" s="330"/>
      <c r="AT25" s="791"/>
      <c r="AU25" s="331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</row>
    <row r="26" spans="1:101" s="24" customFormat="1" ht="19.899999999999999" customHeight="1" x14ac:dyDescent="0.2">
      <c r="A26" s="134"/>
      <c r="B26" s="78" t="s">
        <v>7</v>
      </c>
      <c r="C26" s="1162" t="s">
        <v>72</v>
      </c>
      <c r="D26" s="1163"/>
      <c r="E26" s="1163"/>
      <c r="F26" s="1163"/>
      <c r="G26" s="1163"/>
      <c r="H26" s="1163"/>
      <c r="I26" s="1163"/>
      <c r="J26" s="1163"/>
      <c r="K26" s="1163"/>
      <c r="L26" s="1163"/>
      <c r="M26" s="1163"/>
      <c r="N26" s="1163"/>
      <c r="O26" s="1144"/>
      <c r="P26" s="1144"/>
      <c r="Q26" s="1144"/>
      <c r="R26" s="1144"/>
      <c r="S26" s="1144"/>
      <c r="T26" s="1144"/>
      <c r="U26" s="1144"/>
      <c r="V26" s="1144"/>
      <c r="W26" s="1144"/>
      <c r="X26" s="1144"/>
      <c r="Y26" s="1144"/>
      <c r="Z26" s="1144"/>
      <c r="AA26" s="79"/>
      <c r="AB26" s="131"/>
      <c r="AC26" s="80" t="s">
        <v>50</v>
      </c>
      <c r="AD26" s="81"/>
      <c r="AE26" s="81"/>
      <c r="AF26" s="81"/>
      <c r="AG26" s="81"/>
      <c r="AH26" s="81"/>
      <c r="AI26" s="81"/>
      <c r="AJ26" s="81"/>
      <c r="AK26" s="138"/>
      <c r="AL26" s="1152">
        <f>IF(KVML=0,0,ML*$AL$19/KVML)</f>
        <v>0</v>
      </c>
      <c r="AM26" s="1152"/>
      <c r="AN26" s="139"/>
      <c r="AO26" s="1168">
        <f>SUM(AO19:AP25)</f>
        <v>0</v>
      </c>
      <c r="AP26" s="1168"/>
      <c r="AQ26" s="82"/>
      <c r="AR26" s="75"/>
      <c r="AS26" s="330"/>
      <c r="AT26" s="791"/>
      <c r="AU26" s="331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</row>
    <row r="27" spans="1:101" s="24" customFormat="1" ht="19.899999999999999" customHeight="1" x14ac:dyDescent="0.2">
      <c r="A27" s="134"/>
      <c r="B27" s="67" t="s">
        <v>8</v>
      </c>
      <c r="C27" s="83" t="s">
        <v>241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131"/>
      <c r="W27" s="83"/>
      <c r="X27" s="83" t="s">
        <v>51</v>
      </c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1214">
        <f>IF(KVML=0,0,AAn*100/ML)</f>
        <v>0</v>
      </c>
      <c r="AM27" s="1214"/>
      <c r="AN27" s="140"/>
      <c r="AO27" s="1173">
        <f>IF(KVML=0,0,AAn)</f>
        <v>0</v>
      </c>
      <c r="AP27" s="1173"/>
      <c r="AQ27" s="64"/>
      <c r="AR27" s="75"/>
      <c r="AS27" s="330"/>
      <c r="AT27" s="791"/>
      <c r="AU27" s="331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</row>
    <row r="28" spans="1:101" s="24" customFormat="1" ht="19.899999999999999" customHeight="1" x14ac:dyDescent="0.2">
      <c r="A28" s="134"/>
      <c r="B28" s="67" t="s">
        <v>9</v>
      </c>
      <c r="C28" s="66" t="s">
        <v>161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324"/>
      <c r="R28" s="66"/>
      <c r="S28" s="66"/>
      <c r="T28" s="66"/>
      <c r="U28" s="66"/>
      <c r="V28" s="131"/>
      <c r="W28" s="66"/>
      <c r="X28" s="66" t="s">
        <v>51</v>
      </c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1154">
        <f>+DLNK*100</f>
        <v>27.939999999999998</v>
      </c>
      <c r="AM28" s="1154"/>
      <c r="AN28" s="140"/>
      <c r="AO28" s="1171">
        <f>IF(KVML=0,0,ML*DLNK)</f>
        <v>0</v>
      </c>
      <c r="AP28" s="1171"/>
      <c r="AQ28" s="64"/>
      <c r="AR28" s="75"/>
      <c r="AS28" s="330"/>
      <c r="AT28" s="791"/>
      <c r="AU28" s="331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</row>
    <row r="29" spans="1:101" s="24" customFormat="1" ht="19.899999999999999" customHeight="1" x14ac:dyDescent="0.2">
      <c r="A29" s="134"/>
      <c r="B29" s="67" t="s">
        <v>10</v>
      </c>
      <c r="C29" s="66" t="s">
        <v>160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324"/>
      <c r="R29" s="66"/>
      <c r="S29" s="66"/>
      <c r="T29" s="66"/>
      <c r="U29" s="66"/>
      <c r="V29" s="131"/>
      <c r="W29" s="66"/>
      <c r="X29" s="66" t="s">
        <v>51</v>
      </c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1148">
        <f>IF(ULNKberech="x",ULNK*100,ULNK3*100)</f>
        <v>62.149999999999991</v>
      </c>
      <c r="AM29" s="1148"/>
      <c r="AN29" s="140"/>
      <c r="AO29" s="1171">
        <f>IF(KVML=0,0,ML*AL29/100)</f>
        <v>0</v>
      </c>
      <c r="AP29" s="1171"/>
      <c r="AQ29" s="64"/>
      <c r="AR29" s="75"/>
      <c r="AS29" s="330"/>
      <c r="AT29" s="791"/>
      <c r="AU29" s="331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</row>
    <row r="30" spans="1:101" s="24" customFormat="1" ht="19.899999999999999" customHeight="1" x14ac:dyDescent="0.2">
      <c r="A30" s="134"/>
      <c r="B30" s="67" t="s">
        <v>11</v>
      </c>
      <c r="C30" s="77" t="s">
        <v>242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131"/>
      <c r="W30" s="77"/>
      <c r="X30" s="66" t="s">
        <v>51</v>
      </c>
      <c r="Y30" s="77"/>
      <c r="Z30" s="77"/>
      <c r="AA30" s="77"/>
      <c r="AB30" s="77"/>
      <c r="AC30" s="77"/>
      <c r="AD30" s="77"/>
      <c r="AE30" s="66"/>
      <c r="AF30" s="66"/>
      <c r="AG30" s="66"/>
      <c r="AH30" s="66"/>
      <c r="AI30" s="66"/>
      <c r="AJ30" s="66"/>
      <c r="AK30" s="66"/>
      <c r="AL30" s="1213">
        <f>+LGK</f>
        <v>0</v>
      </c>
      <c r="AM30" s="1213"/>
      <c r="AN30" s="140"/>
      <c r="AO30" s="1171">
        <f>ML*LGK/100</f>
        <v>0</v>
      </c>
      <c r="AP30" s="1171"/>
      <c r="AQ30" s="64"/>
      <c r="AR30" s="75"/>
      <c r="AS30" s="330"/>
      <c r="AT30" s="791"/>
      <c r="AU30" s="331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</row>
    <row r="31" spans="1:101" s="24" customFormat="1" ht="19.899999999999999" customHeight="1" x14ac:dyDescent="0.2">
      <c r="A31" s="134"/>
      <c r="B31" s="78" t="s">
        <v>13</v>
      </c>
      <c r="C31" s="1143" t="s">
        <v>73</v>
      </c>
      <c r="D31" s="1144"/>
      <c r="E31" s="1144"/>
      <c r="F31" s="1144"/>
      <c r="G31" s="1144"/>
      <c r="H31" s="1144"/>
      <c r="I31" s="1144"/>
      <c r="J31" s="1144"/>
      <c r="K31" s="1144"/>
      <c r="L31" s="1144"/>
      <c r="M31" s="1144"/>
      <c r="N31" s="1144"/>
      <c r="O31" s="1144"/>
      <c r="P31" s="1144"/>
      <c r="Q31" s="1144"/>
      <c r="R31" s="1144"/>
      <c r="S31" s="1144"/>
      <c r="T31" s="1144"/>
      <c r="U31" s="1144"/>
      <c r="V31" s="1144"/>
      <c r="W31" s="1144"/>
      <c r="X31" s="1144"/>
      <c r="Y31" s="1144"/>
      <c r="Z31" s="1144"/>
      <c r="AA31" s="79"/>
      <c r="AB31" s="131"/>
      <c r="AC31" s="80" t="s">
        <v>52</v>
      </c>
      <c r="AD31" s="80"/>
      <c r="AE31" s="80"/>
      <c r="AF31" s="80"/>
      <c r="AG31" s="80"/>
      <c r="AH31" s="80"/>
      <c r="AI31" s="80"/>
      <c r="AJ31" s="80"/>
      <c r="AK31" s="138"/>
      <c r="AL31" s="1152">
        <f>IF(KVML=0,0,MLK*AL19/KVML)</f>
        <v>0</v>
      </c>
      <c r="AM31" s="1152"/>
      <c r="AN31" s="139"/>
      <c r="AO31" s="1168">
        <f>SUM(AO26:AP30)</f>
        <v>0</v>
      </c>
      <c r="AP31" s="1169"/>
      <c r="AQ31" s="84"/>
      <c r="AR31" s="71"/>
      <c r="AS31" s="330"/>
      <c r="AT31" s="791"/>
      <c r="AU31" s="331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</row>
    <row r="32" spans="1:101" s="24" customFormat="1" ht="19.899999999999999" customHeight="1" x14ac:dyDescent="0.2">
      <c r="A32" s="134"/>
      <c r="B32" s="85" t="s">
        <v>53</v>
      </c>
      <c r="C32" s="80"/>
      <c r="D32" s="80"/>
      <c r="E32" s="80"/>
      <c r="F32" s="80"/>
      <c r="G32" s="80"/>
      <c r="H32" s="80"/>
      <c r="I32" s="80"/>
      <c r="J32" s="80"/>
      <c r="K32" s="138"/>
      <c r="L32" s="1145" t="s">
        <v>54</v>
      </c>
      <c r="M32" s="1145"/>
      <c r="N32" s="1145" t="s">
        <v>55</v>
      </c>
      <c r="O32" s="1145"/>
      <c r="P32" s="1145"/>
      <c r="Q32" s="1145"/>
      <c r="R32" s="1145"/>
      <c r="S32" s="86" t="s">
        <v>56</v>
      </c>
      <c r="T32" s="87"/>
      <c r="U32" s="87"/>
      <c r="V32" s="88"/>
      <c r="W32" s="1164" t="s">
        <v>57</v>
      </c>
      <c r="X32" s="1164"/>
      <c r="Y32" s="1164"/>
      <c r="Z32" s="1164"/>
      <c r="AA32" s="1164"/>
      <c r="AB32" s="89"/>
      <c r="AC32" s="89"/>
      <c r="AD32" s="89"/>
      <c r="AE32" s="1215"/>
      <c r="AF32" s="1215"/>
      <c r="AG32" s="1215"/>
      <c r="AH32" s="1215"/>
      <c r="AI32" s="1215"/>
      <c r="AJ32" s="1215"/>
      <c r="AK32" s="1215"/>
      <c r="AL32" s="1216"/>
      <c r="AM32" s="1216"/>
      <c r="AN32" s="90"/>
      <c r="AO32" s="1174"/>
      <c r="AP32" s="1174"/>
      <c r="AQ32" s="84"/>
      <c r="AR32" s="71"/>
      <c r="AS32" s="330"/>
      <c r="AT32" s="791"/>
      <c r="AU32" s="331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</row>
    <row r="33" spans="1:93" s="24" customFormat="1" ht="19.899999999999999" customHeight="1" x14ac:dyDescent="0.2">
      <c r="A33" s="134"/>
      <c r="B33" s="67" t="s">
        <v>15</v>
      </c>
      <c r="C33" s="1137" t="s">
        <v>58</v>
      </c>
      <c r="D33" s="1137"/>
      <c r="E33" s="1137"/>
      <c r="F33" s="1137"/>
      <c r="G33" s="1137"/>
      <c r="H33" s="1137"/>
      <c r="I33" s="1137"/>
      <c r="J33" s="1137"/>
      <c r="K33" s="1137"/>
      <c r="L33" s="1158"/>
      <c r="M33" s="1159"/>
      <c r="N33" s="731"/>
      <c r="O33" s="1160"/>
      <c r="P33" s="1160"/>
      <c r="Q33" s="1160"/>
      <c r="R33" s="731"/>
      <c r="S33" s="1160"/>
      <c r="T33" s="1160"/>
      <c r="U33" s="1161"/>
      <c r="V33" s="732"/>
      <c r="W33" s="733"/>
      <c r="X33" s="1156"/>
      <c r="Y33" s="1156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1165"/>
      <c r="AM33" s="1165"/>
      <c r="AN33" s="92"/>
      <c r="AO33" s="1175"/>
      <c r="AP33" s="1175"/>
      <c r="AQ33" s="72"/>
      <c r="AR33" s="71"/>
      <c r="AS33" s="330"/>
      <c r="AT33" s="791"/>
      <c r="AU33" s="331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</row>
    <row r="34" spans="1:93" s="24" customFormat="1" ht="19.899999999999999" customHeight="1" x14ac:dyDescent="0.2">
      <c r="A34" s="134"/>
      <c r="B34" s="67" t="s">
        <v>17</v>
      </c>
      <c r="C34" s="1137" t="s">
        <v>12</v>
      </c>
      <c r="D34" s="1137"/>
      <c r="E34" s="1137"/>
      <c r="F34" s="1137"/>
      <c r="G34" s="1137"/>
      <c r="H34" s="1137"/>
      <c r="I34" s="1137"/>
      <c r="J34" s="1137"/>
      <c r="K34" s="1137"/>
      <c r="L34" s="1138"/>
      <c r="M34" s="1139"/>
      <c r="N34" s="734"/>
      <c r="O34" s="1135"/>
      <c r="P34" s="1135"/>
      <c r="Q34" s="1135"/>
      <c r="R34" s="734"/>
      <c r="S34" s="1135"/>
      <c r="T34" s="1135"/>
      <c r="U34" s="1136"/>
      <c r="V34" s="735"/>
      <c r="W34" s="736"/>
      <c r="X34" s="1146"/>
      <c r="Y34" s="1146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1165"/>
      <c r="AM34" s="1165"/>
      <c r="AN34" s="92"/>
      <c r="AO34" s="1175"/>
      <c r="AP34" s="1175"/>
      <c r="AQ34" s="72"/>
      <c r="AR34" s="71"/>
      <c r="AS34" s="330"/>
      <c r="AT34" s="791"/>
      <c r="AU34" s="331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</row>
    <row r="35" spans="1:93" s="24" customFormat="1" ht="19.899999999999999" customHeight="1" x14ac:dyDescent="0.2">
      <c r="A35" s="134"/>
      <c r="B35" s="67" t="s">
        <v>18</v>
      </c>
      <c r="C35" s="1137" t="s">
        <v>14</v>
      </c>
      <c r="D35" s="1137"/>
      <c r="E35" s="1137"/>
      <c r="F35" s="1137"/>
      <c r="G35" s="1137"/>
      <c r="H35" s="1137"/>
      <c r="I35" s="1137"/>
      <c r="J35" s="1137"/>
      <c r="K35" s="1137"/>
      <c r="L35" s="1138"/>
      <c r="M35" s="1139"/>
      <c r="N35" s="734"/>
      <c r="O35" s="1135"/>
      <c r="P35" s="1135"/>
      <c r="Q35" s="1135"/>
      <c r="R35" s="734"/>
      <c r="S35" s="1135"/>
      <c r="T35" s="1135"/>
      <c r="U35" s="1136"/>
      <c r="V35" s="735"/>
      <c r="W35" s="736"/>
      <c r="X35" s="1146"/>
      <c r="Y35" s="1146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1165"/>
      <c r="AM35" s="1165"/>
      <c r="AN35" s="92"/>
      <c r="AO35" s="1175"/>
      <c r="AP35" s="1175"/>
      <c r="AQ35" s="72"/>
      <c r="AR35" s="71"/>
      <c r="AS35" s="330"/>
      <c r="AT35" s="791"/>
      <c r="AU35" s="331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</row>
    <row r="36" spans="1:93" s="24" customFormat="1" ht="19.899999999999999" customHeight="1" x14ac:dyDescent="0.2">
      <c r="A36" s="134"/>
      <c r="B36" s="67" t="s">
        <v>19</v>
      </c>
      <c r="C36" s="1137" t="s">
        <v>16</v>
      </c>
      <c r="D36" s="1137"/>
      <c r="E36" s="1137"/>
      <c r="F36" s="1137"/>
      <c r="G36" s="1137"/>
      <c r="H36" s="1137"/>
      <c r="I36" s="1137"/>
      <c r="J36" s="1137"/>
      <c r="K36" s="1137"/>
      <c r="L36" s="1138"/>
      <c r="M36" s="1139"/>
      <c r="N36" s="734"/>
      <c r="O36" s="1135"/>
      <c r="P36" s="1135"/>
      <c r="Q36" s="1135"/>
      <c r="R36" s="734"/>
      <c r="S36" s="1135"/>
      <c r="T36" s="1135"/>
      <c r="U36" s="1136"/>
      <c r="V36" s="735"/>
      <c r="W36" s="736"/>
      <c r="X36" s="1146"/>
      <c r="Y36" s="1146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1165"/>
      <c r="AM36" s="1165"/>
      <c r="AN36" s="92"/>
      <c r="AO36" s="1175"/>
      <c r="AP36" s="1175"/>
      <c r="AQ36" s="72"/>
      <c r="AR36" s="71"/>
      <c r="AS36" s="330"/>
      <c r="AT36" s="791"/>
      <c r="AU36" s="331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</row>
    <row r="37" spans="1:93" s="24" customFormat="1" ht="19.899999999999999" customHeight="1" x14ac:dyDescent="0.2">
      <c r="A37" s="134"/>
      <c r="B37" s="67" t="s">
        <v>59</v>
      </c>
      <c r="C37" s="1180"/>
      <c r="D37" s="1180"/>
      <c r="E37" s="1180"/>
      <c r="F37" s="1180"/>
      <c r="G37" s="1180"/>
      <c r="H37" s="1180"/>
      <c r="I37" s="1180"/>
      <c r="J37" s="1180"/>
      <c r="K37" s="1180"/>
      <c r="L37" s="1181"/>
      <c r="M37" s="1182"/>
      <c r="N37" s="737"/>
      <c r="O37" s="1157"/>
      <c r="P37" s="1157"/>
      <c r="Q37" s="1157"/>
      <c r="R37" s="737"/>
      <c r="S37" s="1157"/>
      <c r="T37" s="1157"/>
      <c r="U37" s="1195"/>
      <c r="V37" s="738"/>
      <c r="W37" s="739"/>
      <c r="X37" s="1183"/>
      <c r="Y37" s="1183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1165"/>
      <c r="AM37" s="1165"/>
      <c r="AN37" s="92"/>
      <c r="AO37" s="1175"/>
      <c r="AP37" s="1175"/>
      <c r="AQ37" s="72"/>
      <c r="AR37" s="71"/>
      <c r="AS37" s="330"/>
      <c r="AT37" s="791"/>
      <c r="AU37" s="331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32"/>
      <c r="CI37" s="332"/>
      <c r="CJ37" s="332"/>
      <c r="CK37" s="332"/>
      <c r="CL37" s="332"/>
      <c r="CM37" s="332"/>
      <c r="CN37" s="332"/>
      <c r="CO37" s="332"/>
    </row>
    <row r="38" spans="1:93" s="24" customFormat="1" ht="19.899999999999999" customHeight="1" x14ac:dyDescent="0.2">
      <c r="A38" s="134"/>
      <c r="B38" s="81" t="s">
        <v>20</v>
      </c>
      <c r="C38" s="1166" t="s">
        <v>60</v>
      </c>
      <c r="D38" s="1166"/>
      <c r="E38" s="1166"/>
      <c r="F38" s="1166"/>
      <c r="G38" s="1166"/>
      <c r="H38" s="1166"/>
      <c r="I38" s="1166"/>
      <c r="J38" s="1166"/>
      <c r="K38" s="1166"/>
      <c r="L38" s="1167">
        <f>SUM(L33:M37)</f>
        <v>0</v>
      </c>
      <c r="M38" s="1167"/>
      <c r="N38" s="496"/>
      <c r="O38" s="1152">
        <f>SUM(O33:P37)</f>
        <v>0</v>
      </c>
      <c r="P38" s="1152"/>
      <c r="Q38" s="1152"/>
      <c r="R38" s="496"/>
      <c r="S38" s="1152">
        <f>+SUM(S33:U37)</f>
        <v>0</v>
      </c>
      <c r="T38" s="1152"/>
      <c r="U38" s="1152"/>
      <c r="V38" s="497"/>
      <c r="W38" s="498"/>
      <c r="X38" s="1167">
        <f>SUM(X33:Y37)</f>
        <v>0</v>
      </c>
      <c r="Y38" s="1167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1165"/>
      <c r="AM38" s="1165"/>
      <c r="AN38" s="92"/>
      <c r="AO38" s="1175"/>
      <c r="AP38" s="1175"/>
      <c r="AQ38" s="72"/>
      <c r="AR38" s="71"/>
      <c r="AS38" s="330"/>
      <c r="AT38" s="791"/>
      <c r="AU38" s="331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32"/>
      <c r="CI38" s="332"/>
      <c r="CJ38" s="332"/>
      <c r="CK38" s="332"/>
      <c r="CL38" s="332"/>
      <c r="CM38" s="332"/>
      <c r="CN38" s="332"/>
      <c r="CO38" s="332"/>
    </row>
    <row r="39" spans="1:93" s="24" customFormat="1" ht="19.899999999999999" customHeight="1" x14ac:dyDescent="0.2">
      <c r="A39" s="134"/>
      <c r="B39" s="93" t="s">
        <v>21</v>
      </c>
      <c r="C39" s="1245" t="s">
        <v>74</v>
      </c>
      <c r="D39" s="1246"/>
      <c r="E39" s="1246"/>
      <c r="F39" s="1246"/>
      <c r="G39" s="1246"/>
      <c r="H39" s="1246"/>
      <c r="I39" s="1246"/>
      <c r="J39" s="1246"/>
      <c r="K39" s="1246"/>
      <c r="L39" s="1168">
        <f>L38*100/(100-L38)</f>
        <v>0</v>
      </c>
      <c r="M39" s="1169"/>
      <c r="N39" s="352"/>
      <c r="O39" s="1152">
        <f>O38*100/(100-O38)</f>
        <v>0</v>
      </c>
      <c r="P39" s="1152"/>
      <c r="Q39" s="1152"/>
      <c r="R39" s="352"/>
      <c r="S39" s="1247">
        <f>S38*100/(100-S38)</f>
        <v>0</v>
      </c>
      <c r="T39" s="1247"/>
      <c r="U39" s="1247"/>
      <c r="V39" s="499"/>
      <c r="W39" s="500"/>
      <c r="X39" s="1168">
        <f>X38*100/(100-X38)</f>
        <v>0</v>
      </c>
      <c r="Y39" s="1169"/>
      <c r="Z39" s="94"/>
      <c r="AA39" s="94"/>
      <c r="AB39" s="94"/>
      <c r="AC39" s="94"/>
      <c r="AD39" s="94"/>
      <c r="AE39" s="1155" t="s">
        <v>61</v>
      </c>
      <c r="AF39" s="1155"/>
      <c r="AG39" s="1155"/>
      <c r="AH39" s="1155"/>
      <c r="AI39" s="1155"/>
      <c r="AJ39" s="1155"/>
      <c r="AK39" s="1155"/>
      <c r="AL39" s="1197">
        <f>IF($AO$19=0,0,AO39*100/$AO$31)</f>
        <v>0</v>
      </c>
      <c r="AM39" s="1197"/>
      <c r="AN39" s="141"/>
      <c r="AO39" s="1176">
        <f>AO31*X39/100</f>
        <v>0</v>
      </c>
      <c r="AP39" s="1176"/>
      <c r="AQ39" s="72"/>
      <c r="AR39" s="71"/>
      <c r="AS39" s="793"/>
      <c r="AT39" s="794"/>
      <c r="AU39" s="795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32"/>
      <c r="CI39" s="332"/>
      <c r="CJ39" s="332"/>
      <c r="CK39" s="332"/>
      <c r="CL39" s="332"/>
      <c r="CM39" s="332"/>
      <c r="CN39" s="332"/>
      <c r="CO39" s="332"/>
    </row>
    <row r="40" spans="1:93" s="24" customFormat="1" ht="19.899999999999999" customHeight="1" thickBot="1" x14ac:dyDescent="0.25">
      <c r="A40" s="134"/>
      <c r="B40" s="95" t="s">
        <v>22</v>
      </c>
      <c r="C40" s="1188" t="s">
        <v>75</v>
      </c>
      <c r="D40" s="1188"/>
      <c r="E40" s="1188"/>
      <c r="F40" s="1188"/>
      <c r="G40" s="1188"/>
      <c r="H40" s="1188"/>
      <c r="I40" s="1188"/>
      <c r="J40" s="1188"/>
      <c r="K40" s="1188"/>
      <c r="L40" s="1188"/>
      <c r="M40" s="1188"/>
      <c r="N40" s="1188"/>
      <c r="O40" s="1188"/>
      <c r="P40" s="1188"/>
      <c r="Q40" s="1188"/>
      <c r="R40" s="1188"/>
      <c r="S40" s="1188"/>
      <c r="T40" s="1188"/>
      <c r="U40" s="1188"/>
      <c r="V40" s="1188"/>
      <c r="W40" s="1188"/>
      <c r="X40" s="1188"/>
      <c r="Y40" s="1188"/>
      <c r="Z40" s="1188"/>
      <c r="AA40" s="1188"/>
      <c r="AB40" s="96"/>
      <c r="AC40" s="97" t="s">
        <v>62</v>
      </c>
      <c r="AD40" s="98"/>
      <c r="AE40" s="98"/>
      <c r="AF40" s="98"/>
      <c r="AG40" s="98"/>
      <c r="AH40" s="98"/>
      <c r="AI40" s="98"/>
      <c r="AJ40" s="98"/>
      <c r="AK40" s="142"/>
      <c r="AL40" s="1152">
        <f>IF($AO$19=0,0,AO40*AL19/AO19)</f>
        <v>0</v>
      </c>
      <c r="AM40" s="1152"/>
      <c r="AN40" s="143"/>
      <c r="AO40" s="1184">
        <f>AO31+AO39</f>
        <v>0</v>
      </c>
      <c r="AP40" s="1185"/>
      <c r="AQ40" s="99"/>
      <c r="AR40" s="71"/>
      <c r="AS40" s="793"/>
      <c r="AT40" s="796"/>
      <c r="AU40" s="795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</row>
    <row r="41" spans="1:93" s="24" customFormat="1" ht="10.15" customHeight="1" thickTop="1" thickBot="1" x14ac:dyDescent="0.25">
      <c r="A41" s="13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1"/>
      <c r="AO41" s="1194"/>
      <c r="AP41" s="1194"/>
      <c r="AQ41" s="72"/>
      <c r="AR41" s="71"/>
      <c r="AS41" s="330"/>
      <c r="AT41" s="791"/>
      <c r="AU41" s="331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</row>
    <row r="42" spans="1:93" s="24" customFormat="1" ht="15.75" customHeight="1" thickBot="1" x14ac:dyDescent="0.25">
      <c r="A42" s="134"/>
      <c r="B42" s="1237" t="s">
        <v>63</v>
      </c>
      <c r="C42" s="1238"/>
      <c r="D42" s="1238"/>
      <c r="E42" s="1238"/>
      <c r="F42" s="1238"/>
      <c r="G42" s="1238"/>
      <c r="H42" s="1238"/>
      <c r="I42" s="1238"/>
      <c r="J42" s="1238"/>
      <c r="K42" s="1238"/>
      <c r="L42" s="1238"/>
      <c r="M42" s="1238"/>
      <c r="N42" s="1238"/>
      <c r="O42" s="1238"/>
      <c r="P42" s="1238"/>
      <c r="Q42" s="1238"/>
      <c r="R42" s="1238"/>
      <c r="S42" s="1238"/>
      <c r="T42" s="1238"/>
      <c r="U42" s="1238"/>
      <c r="V42" s="1238"/>
      <c r="W42" s="1238"/>
      <c r="X42" s="1238"/>
      <c r="Y42" s="1238"/>
      <c r="Z42" s="1238"/>
      <c r="AA42" s="1239"/>
      <c r="AB42" s="1240"/>
      <c r="AC42" s="1155"/>
      <c r="AD42" s="1155"/>
      <c r="AE42" s="1155"/>
      <c r="AF42" s="1155"/>
      <c r="AG42" s="1155"/>
      <c r="AH42" s="1155"/>
      <c r="AI42" s="1155"/>
      <c r="AJ42" s="1155"/>
      <c r="AK42" s="1155"/>
      <c r="AL42" s="1196"/>
      <c r="AM42" s="1196"/>
      <c r="AN42" s="101"/>
      <c r="AO42" s="1194"/>
      <c r="AP42" s="1194"/>
      <c r="AQ42" s="72"/>
      <c r="AR42" s="71"/>
      <c r="AS42" s="330"/>
      <c r="AT42" s="791"/>
      <c r="AU42" s="331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/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/>
      <c r="CA42" s="332"/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</row>
    <row r="43" spans="1:93" s="24" customFormat="1" ht="15.75" customHeight="1" x14ac:dyDescent="0.2">
      <c r="A43" s="134"/>
      <c r="B43" s="1191" t="s">
        <v>76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3"/>
      <c r="AB43" s="1240"/>
      <c r="AC43" s="1155"/>
      <c r="AD43" s="1155"/>
      <c r="AE43" s="1155"/>
      <c r="AF43" s="1155"/>
      <c r="AG43" s="1155"/>
      <c r="AH43" s="1155"/>
      <c r="AI43" s="1155"/>
      <c r="AJ43" s="1155"/>
      <c r="AK43" s="1155"/>
      <c r="AL43" s="1196"/>
      <c r="AM43" s="1196"/>
      <c r="AN43" s="101"/>
      <c r="AO43" s="1194"/>
      <c r="AP43" s="1194"/>
      <c r="AQ43" s="72"/>
      <c r="AR43" s="71"/>
      <c r="AS43" s="330"/>
      <c r="AT43" s="791"/>
      <c r="AU43" s="331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  <c r="CC43" s="332"/>
      <c r="CD43" s="332"/>
      <c r="CE43" s="332"/>
      <c r="CF43" s="332"/>
      <c r="CG43" s="332"/>
      <c r="CH43" s="332"/>
      <c r="CI43" s="332"/>
      <c r="CJ43" s="332"/>
      <c r="CK43" s="332"/>
      <c r="CL43" s="332"/>
      <c r="CM43" s="332"/>
      <c r="CN43" s="332"/>
      <c r="CO43" s="332"/>
    </row>
    <row r="44" spans="1:93" s="24" customFormat="1" ht="15.75" customHeight="1" thickBot="1" x14ac:dyDescent="0.25">
      <c r="A44" s="134"/>
      <c r="B44" s="102" t="s">
        <v>23</v>
      </c>
      <c r="C44" s="1189" t="s">
        <v>64</v>
      </c>
      <c r="D44" s="1189"/>
      <c r="E44" s="1189"/>
      <c r="F44" s="1189"/>
      <c r="G44" s="1189"/>
      <c r="H44" s="1189"/>
      <c r="I44" s="1189"/>
      <c r="J44" s="1189"/>
      <c r="K44" s="1189"/>
      <c r="L44" s="1189"/>
      <c r="M44" s="1189"/>
      <c r="N44" s="1189"/>
      <c r="O44" s="1189"/>
      <c r="P44" s="1189"/>
      <c r="Q44" s="1189"/>
      <c r="R44" s="1189"/>
      <c r="S44" s="1189"/>
      <c r="T44" s="1189"/>
      <c r="U44" s="1189"/>
      <c r="V44" s="1189"/>
      <c r="W44" s="1189"/>
      <c r="X44" s="1189"/>
      <c r="Y44" s="1189"/>
      <c r="Z44" s="1189"/>
      <c r="AA44" s="1190"/>
      <c r="AB44" s="1240"/>
      <c r="AC44" s="1155"/>
      <c r="AD44" s="1155"/>
      <c r="AE44" s="1155"/>
      <c r="AF44" s="1155"/>
      <c r="AG44" s="1155"/>
      <c r="AH44" s="1155"/>
      <c r="AI44" s="1155"/>
      <c r="AJ44" s="1155"/>
      <c r="AK44" s="1155"/>
      <c r="AL44" s="1178" t="s">
        <v>44</v>
      </c>
      <c r="AM44" s="1178"/>
      <c r="AN44" s="76"/>
      <c r="AO44" s="1178" t="s">
        <v>44</v>
      </c>
      <c r="AP44" s="1178"/>
      <c r="AQ44" s="72"/>
      <c r="AR44" s="71"/>
      <c r="AS44" s="330"/>
      <c r="AT44" s="791"/>
      <c r="AU44" s="331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  <c r="CL44" s="332"/>
      <c r="CM44" s="332"/>
      <c r="CN44" s="332"/>
      <c r="CO44" s="332"/>
    </row>
    <row r="45" spans="1:93" s="24" customFormat="1" ht="15.75" customHeight="1" thickBot="1" x14ac:dyDescent="0.25">
      <c r="A45" s="134"/>
      <c r="B45" s="103" t="s">
        <v>65</v>
      </c>
      <c r="C45" s="1248" t="s">
        <v>77</v>
      </c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04"/>
      <c r="AB45" s="104"/>
      <c r="AC45" s="105" t="s">
        <v>66</v>
      </c>
      <c r="AD45" s="105"/>
      <c r="AE45" s="105"/>
      <c r="AF45" s="105"/>
      <c r="AG45" s="105"/>
      <c r="AH45" s="105"/>
      <c r="AI45" s="105"/>
      <c r="AJ45" s="105"/>
      <c r="AK45" s="105"/>
      <c r="AL45" s="1179" t="s">
        <v>44</v>
      </c>
      <c r="AM45" s="1179"/>
      <c r="AN45" s="106"/>
      <c r="AO45" s="1179" t="s">
        <v>44</v>
      </c>
      <c r="AP45" s="1179"/>
      <c r="AQ45" s="107"/>
      <c r="AR45" s="71"/>
      <c r="AS45" s="330"/>
      <c r="AT45" s="791"/>
      <c r="AU45" s="331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2"/>
      <c r="CO45" s="332"/>
    </row>
    <row r="46" spans="1:93" s="24" customFormat="1" ht="10.15" customHeight="1" thickTop="1" thickBot="1" x14ac:dyDescent="0.25">
      <c r="A46" s="134"/>
      <c r="B46" s="1155"/>
      <c r="C46" s="1155"/>
      <c r="D46" s="1155"/>
      <c r="E46" s="1155"/>
      <c r="F46" s="1155"/>
      <c r="G46" s="1155"/>
      <c r="H46" s="1155"/>
      <c r="I46" s="1155"/>
      <c r="J46" s="1155"/>
      <c r="K46" s="1155"/>
      <c r="L46" s="1155"/>
      <c r="M46" s="1155"/>
      <c r="N46" s="1155"/>
      <c r="O46" s="1155"/>
      <c r="P46" s="1155"/>
      <c r="Q46" s="1155"/>
      <c r="R46" s="1155"/>
      <c r="S46" s="1155"/>
      <c r="T46" s="1155"/>
      <c r="U46" s="1155"/>
      <c r="V46" s="1155"/>
      <c r="W46" s="1155"/>
      <c r="X46" s="1155"/>
      <c r="Y46" s="1155"/>
      <c r="Z46" s="1155"/>
      <c r="AA46" s="1155"/>
      <c r="AB46" s="1155"/>
      <c r="AC46" s="1155"/>
      <c r="AD46" s="1155"/>
      <c r="AE46" s="1155"/>
      <c r="AF46" s="1155"/>
      <c r="AG46" s="1155"/>
      <c r="AH46" s="1155"/>
      <c r="AI46" s="1155"/>
      <c r="AJ46" s="1155"/>
      <c r="AK46" s="1155"/>
      <c r="AL46" s="1155"/>
      <c r="AM46" s="1155"/>
      <c r="AN46" s="1155"/>
      <c r="AO46" s="1155"/>
      <c r="AP46" s="1155"/>
      <c r="AQ46" s="1155"/>
      <c r="AR46" s="75"/>
      <c r="AS46" s="330"/>
      <c r="AT46" s="331"/>
      <c r="AU46" s="331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2"/>
      <c r="CO46" s="332"/>
    </row>
    <row r="47" spans="1:93" s="24" customFormat="1" ht="15.75" customHeight="1" thickBot="1" x14ac:dyDescent="0.25">
      <c r="A47" s="134"/>
      <c r="B47" s="1237" t="s">
        <v>67</v>
      </c>
      <c r="C47" s="1238"/>
      <c r="D47" s="1238"/>
      <c r="E47" s="1238"/>
      <c r="F47" s="1238"/>
      <c r="G47" s="1238"/>
      <c r="H47" s="1238"/>
      <c r="I47" s="1238"/>
      <c r="J47" s="1238"/>
      <c r="K47" s="1238"/>
      <c r="L47" s="1238"/>
      <c r="M47" s="1238"/>
      <c r="N47" s="1238"/>
      <c r="O47" s="1238"/>
      <c r="P47" s="1238"/>
      <c r="Q47" s="1238"/>
      <c r="R47" s="1238"/>
      <c r="S47" s="1238"/>
      <c r="T47" s="1238"/>
      <c r="U47" s="1238"/>
      <c r="V47" s="1238"/>
      <c r="W47" s="1187" t="s">
        <v>68</v>
      </c>
      <c r="X47" s="1187"/>
      <c r="Y47" s="1187"/>
      <c r="Z47" s="1187" t="s">
        <v>69</v>
      </c>
      <c r="AA47" s="1187"/>
      <c r="AB47" s="1187"/>
      <c r="AC47" s="1187"/>
      <c r="AD47" s="504"/>
      <c r="AE47" s="503"/>
      <c r="AF47" s="503"/>
      <c r="AG47" s="503"/>
      <c r="AH47" s="503"/>
      <c r="AI47" s="503"/>
      <c r="AJ47" s="503"/>
      <c r="AK47" s="503"/>
      <c r="AL47" s="503"/>
      <c r="AM47" s="503"/>
      <c r="AN47" s="503"/>
      <c r="AO47" s="503"/>
      <c r="AP47" s="503"/>
      <c r="AQ47" s="503"/>
      <c r="AR47" s="108"/>
      <c r="AS47" s="330"/>
      <c r="AT47" s="797"/>
      <c r="AU47" s="789"/>
      <c r="AV47" s="332"/>
      <c r="AW47" s="332"/>
      <c r="AX47" s="332"/>
      <c r="AY47" s="332"/>
      <c r="AZ47" s="332"/>
      <c r="BA47" s="332"/>
      <c r="BB47" s="332"/>
      <c r="BC47" s="332"/>
      <c r="BD47" s="332"/>
      <c r="BE47" s="332"/>
      <c r="BF47" s="332"/>
      <c r="BG47" s="332"/>
      <c r="BH47" s="332"/>
      <c r="BI47" s="332"/>
      <c r="BJ47" s="332"/>
      <c r="BK47" s="332"/>
      <c r="BL47" s="332"/>
      <c r="BM47" s="332"/>
      <c r="BN47" s="332"/>
      <c r="BO47" s="332"/>
      <c r="BP47" s="332"/>
      <c r="BQ47" s="332"/>
      <c r="BR47" s="332"/>
      <c r="BS47" s="332"/>
      <c r="BT47" s="332"/>
      <c r="BU47" s="332"/>
      <c r="BV47" s="332"/>
      <c r="BW47" s="332"/>
      <c r="BX47" s="332"/>
      <c r="BY47" s="332"/>
      <c r="BZ47" s="332"/>
      <c r="CA47" s="332"/>
      <c r="CB47" s="332"/>
      <c r="CC47" s="332"/>
      <c r="CD47" s="332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332"/>
    </row>
    <row r="48" spans="1:93" ht="15.75" customHeight="1" x14ac:dyDescent="0.2">
      <c r="A48" s="118"/>
      <c r="B48" s="109">
        <v>1</v>
      </c>
      <c r="C48" s="1243"/>
      <c r="D48" s="1243"/>
      <c r="E48" s="1243"/>
      <c r="F48" s="1243"/>
      <c r="G48" s="1243"/>
      <c r="H48" s="1243"/>
      <c r="I48" s="1243"/>
      <c r="J48" s="1243"/>
      <c r="K48" s="1243"/>
      <c r="L48" s="1243"/>
      <c r="M48" s="1243"/>
      <c r="N48" s="1243"/>
      <c r="O48" s="1243"/>
      <c r="P48" s="1243"/>
      <c r="Q48" s="1243"/>
      <c r="R48" s="1243"/>
      <c r="S48" s="1243"/>
      <c r="T48" s="1243"/>
      <c r="U48" s="1243"/>
      <c r="V48" s="517"/>
      <c r="W48" s="1186"/>
      <c r="X48" s="1186"/>
      <c r="Y48" s="1186"/>
      <c r="Z48" s="519"/>
      <c r="AA48" s="1186"/>
      <c r="AB48" s="1186"/>
      <c r="AC48" s="1186"/>
      <c r="AD48" s="505"/>
      <c r="AE48" s="503"/>
      <c r="AF48" s="503"/>
      <c r="AG48" s="503"/>
      <c r="AH48" s="503"/>
      <c r="AI48" s="503"/>
      <c r="AJ48" s="503"/>
      <c r="AK48" s="503"/>
      <c r="AL48" s="503"/>
      <c r="AM48" s="503"/>
      <c r="AN48" s="503"/>
      <c r="AO48" s="503"/>
      <c r="AP48" s="503"/>
      <c r="AQ48" s="503"/>
      <c r="AR48" s="108"/>
      <c r="AS48" s="785"/>
      <c r="AT48" s="149"/>
      <c r="AU48" s="149"/>
    </row>
    <row r="49" spans="1:47" ht="15.75" customHeight="1" x14ac:dyDescent="0.2">
      <c r="A49" s="118"/>
      <c r="B49" s="109">
        <v>2</v>
      </c>
      <c r="C49" s="1244"/>
      <c r="D49" s="1244"/>
      <c r="E49" s="1244"/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4"/>
      <c r="T49" s="1244"/>
      <c r="U49" s="1244"/>
      <c r="V49" s="518"/>
      <c r="W49" s="1177"/>
      <c r="X49" s="1177"/>
      <c r="Y49" s="1177"/>
      <c r="Z49" s="520"/>
      <c r="AA49" s="1177"/>
      <c r="AB49" s="1177"/>
      <c r="AC49" s="1177"/>
      <c r="AD49" s="505"/>
      <c r="AE49" s="503"/>
      <c r="AF49" s="503"/>
      <c r="AG49" s="503"/>
      <c r="AH49" s="503"/>
      <c r="AI49" s="503"/>
      <c r="AJ49" s="503"/>
      <c r="AK49" s="503"/>
      <c r="AL49" s="503"/>
      <c r="AM49" s="503"/>
      <c r="AN49" s="503"/>
      <c r="AO49" s="503"/>
      <c r="AP49" s="503"/>
      <c r="AQ49" s="503"/>
      <c r="AR49" s="108"/>
      <c r="AS49" s="785"/>
      <c r="AT49" s="149"/>
      <c r="AU49" s="149"/>
    </row>
    <row r="50" spans="1:47" ht="15.75" customHeight="1" x14ac:dyDescent="0.2">
      <c r="A50" s="118"/>
      <c r="B50" s="109">
        <v>3</v>
      </c>
      <c r="C50" s="1244"/>
      <c r="D50" s="1244"/>
      <c r="E50" s="1244"/>
      <c r="F50" s="1244"/>
      <c r="G50" s="1244"/>
      <c r="H50" s="1244"/>
      <c r="I50" s="1244"/>
      <c r="J50" s="1244"/>
      <c r="K50" s="1244"/>
      <c r="L50" s="1244"/>
      <c r="M50" s="1244"/>
      <c r="N50" s="1244"/>
      <c r="O50" s="1244"/>
      <c r="P50" s="1244"/>
      <c r="Q50" s="1244"/>
      <c r="R50" s="1244"/>
      <c r="S50" s="1244"/>
      <c r="T50" s="1244"/>
      <c r="U50" s="1244"/>
      <c r="V50" s="518"/>
      <c r="W50" s="1177"/>
      <c r="X50" s="1177"/>
      <c r="Y50" s="1177"/>
      <c r="Z50" s="520"/>
      <c r="AA50" s="1177"/>
      <c r="AB50" s="1177"/>
      <c r="AC50" s="1177"/>
      <c r="AD50" s="505"/>
      <c r="AE50" s="503"/>
      <c r="AF50" s="503"/>
      <c r="AG50" s="503"/>
      <c r="AH50" s="503"/>
      <c r="AI50" s="503"/>
      <c r="AJ50" s="503"/>
      <c r="AK50" s="503"/>
      <c r="AL50" s="503"/>
      <c r="AM50" s="503"/>
      <c r="AN50" s="503"/>
      <c r="AO50" s="503"/>
      <c r="AP50" s="503"/>
      <c r="AQ50" s="503"/>
      <c r="AR50" s="108"/>
      <c r="AS50" s="785"/>
      <c r="AT50" s="149"/>
      <c r="AU50" s="149"/>
    </row>
    <row r="51" spans="1:47" ht="15.75" customHeight="1" x14ac:dyDescent="0.2">
      <c r="A51" s="118"/>
      <c r="B51" s="109">
        <v>4</v>
      </c>
      <c r="C51" s="1244"/>
      <c r="D51" s="1244"/>
      <c r="E51" s="1244"/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4"/>
      <c r="T51" s="1244"/>
      <c r="U51" s="1244"/>
      <c r="V51" s="518"/>
      <c r="W51" s="1177"/>
      <c r="X51" s="1177"/>
      <c r="Y51" s="1177"/>
      <c r="Z51" s="520"/>
      <c r="AA51" s="1177"/>
      <c r="AB51" s="1177"/>
      <c r="AC51" s="1177"/>
      <c r="AD51" s="505"/>
      <c r="AE51" s="503"/>
      <c r="AF51" s="503"/>
      <c r="AG51" s="503"/>
      <c r="AH51" s="503"/>
      <c r="AI51" s="503"/>
      <c r="AJ51" s="503"/>
      <c r="AK51" s="503"/>
      <c r="AL51" s="503"/>
      <c r="AM51" s="503"/>
      <c r="AN51" s="503"/>
      <c r="AO51" s="503"/>
      <c r="AP51" s="503"/>
      <c r="AQ51" s="503"/>
      <c r="AR51" s="108"/>
      <c r="AS51" s="785"/>
      <c r="AT51" s="149"/>
      <c r="AU51" s="149"/>
    </row>
    <row r="52" spans="1:47" ht="15.75" customHeight="1" x14ac:dyDescent="0.2">
      <c r="A52" s="118"/>
      <c r="B52" s="109">
        <v>5</v>
      </c>
      <c r="C52" s="1244"/>
      <c r="D52" s="1244"/>
      <c r="E52" s="1244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4"/>
      <c r="T52" s="1244"/>
      <c r="U52" s="1244"/>
      <c r="V52" s="518"/>
      <c r="W52" s="1177"/>
      <c r="X52" s="1177"/>
      <c r="Y52" s="1177"/>
      <c r="Z52" s="520"/>
      <c r="AA52" s="1177"/>
      <c r="AB52" s="1177"/>
      <c r="AC52" s="1177"/>
      <c r="AD52" s="505"/>
      <c r="AE52" s="503"/>
      <c r="AF52" s="503"/>
      <c r="AG52" s="503"/>
      <c r="AH52" s="503"/>
      <c r="AI52" s="503"/>
      <c r="AJ52" s="503"/>
      <c r="AK52" s="503"/>
      <c r="AL52" s="503"/>
      <c r="AM52" s="503"/>
      <c r="AN52" s="503"/>
      <c r="AO52" s="503"/>
      <c r="AP52" s="503"/>
      <c r="AQ52" s="503"/>
      <c r="AR52" s="108"/>
      <c r="AS52" s="785"/>
      <c r="AT52" s="149"/>
      <c r="AU52" s="149"/>
    </row>
    <row r="53" spans="1:47" ht="15.75" customHeight="1" x14ac:dyDescent="0.2">
      <c r="A53" s="118"/>
      <c r="B53" s="109">
        <v>6</v>
      </c>
      <c r="C53" s="1244"/>
      <c r="D53" s="1244"/>
      <c r="E53" s="1244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4"/>
      <c r="T53" s="1244"/>
      <c r="U53" s="1244"/>
      <c r="V53" s="518"/>
      <c r="W53" s="1177"/>
      <c r="X53" s="1177"/>
      <c r="Y53" s="1177"/>
      <c r="Z53" s="520"/>
      <c r="AA53" s="1177"/>
      <c r="AB53" s="1177"/>
      <c r="AC53" s="1177"/>
      <c r="AD53" s="505"/>
      <c r="AE53" s="503"/>
      <c r="AF53" s="503"/>
      <c r="AG53" s="503"/>
      <c r="AH53" s="503"/>
      <c r="AI53" s="503"/>
      <c r="AJ53" s="503"/>
      <c r="AK53" s="503"/>
      <c r="AL53" s="503"/>
      <c r="AM53" s="503"/>
      <c r="AN53" s="503"/>
      <c r="AO53" s="503"/>
      <c r="AP53" s="503"/>
      <c r="AQ53" s="503"/>
      <c r="AR53" s="108"/>
      <c r="AS53" s="785"/>
      <c r="AT53" s="149"/>
      <c r="AU53" s="149"/>
    </row>
    <row r="54" spans="1:47" ht="6" customHeight="1" x14ac:dyDescent="0.2">
      <c r="A54" s="118"/>
      <c r="B54" s="110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1"/>
      <c r="U54" s="501"/>
      <c r="V54" s="501"/>
      <c r="W54" s="327"/>
      <c r="X54" s="327"/>
      <c r="Y54" s="327"/>
      <c r="Z54" s="327"/>
      <c r="AA54" s="327"/>
      <c r="AB54" s="327"/>
      <c r="AC54" s="327"/>
      <c r="AD54" s="505"/>
      <c r="AE54" s="503"/>
      <c r="AF54" s="503"/>
      <c r="AG54" s="503"/>
      <c r="AH54" s="503"/>
      <c r="AI54" s="503"/>
      <c r="AJ54" s="503"/>
      <c r="AK54" s="503"/>
      <c r="AL54" s="503"/>
      <c r="AM54" s="503"/>
      <c r="AN54" s="503"/>
      <c r="AO54" s="503"/>
      <c r="AP54" s="503"/>
      <c r="AQ54" s="503"/>
      <c r="AR54" s="108"/>
      <c r="AS54" s="785"/>
      <c r="AT54" s="149"/>
      <c r="AU54" s="149"/>
    </row>
    <row r="55" spans="1:47" ht="15.75" customHeight="1" x14ac:dyDescent="0.2">
      <c r="A55" s="118"/>
      <c r="B55" s="511" t="s">
        <v>70</v>
      </c>
      <c r="C55" s="1234" t="s">
        <v>24</v>
      </c>
      <c r="D55" s="1234"/>
      <c r="E55" s="1234"/>
      <c r="F55" s="1234"/>
      <c r="G55" s="1234"/>
      <c r="H55" s="1234"/>
      <c r="I55" s="1234"/>
      <c r="J55" s="1234"/>
      <c r="K55" s="1234"/>
      <c r="L55" s="1234"/>
      <c r="M55" s="514"/>
      <c r="N55" s="515"/>
      <c r="O55" s="515"/>
      <c r="P55" s="516" t="s">
        <v>71</v>
      </c>
      <c r="Q55" s="516"/>
      <c r="R55" s="515"/>
      <c r="S55" s="515"/>
      <c r="T55" s="515"/>
      <c r="U55" s="515"/>
      <c r="V55" s="512"/>
      <c r="W55" s="1235">
        <f>SUM(W48:Y54)</f>
        <v>0</v>
      </c>
      <c r="X55" s="1236"/>
      <c r="Y55" s="1236"/>
      <c r="Z55" s="513"/>
      <c r="AA55" s="1235">
        <f>SUM(AA48:AC54)</f>
        <v>0</v>
      </c>
      <c r="AB55" s="1236"/>
      <c r="AC55" s="1236"/>
      <c r="AD55" s="505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3"/>
      <c r="AQ55" s="503"/>
      <c r="AR55" s="108"/>
      <c r="AS55" s="785"/>
      <c r="AT55" s="149"/>
      <c r="AU55" s="149"/>
    </row>
    <row r="56" spans="1:47" ht="6" customHeight="1" thickBot="1" x14ac:dyDescent="0.25">
      <c r="A56" s="118"/>
      <c r="B56" s="111"/>
      <c r="C56" s="506"/>
      <c r="D56" s="506"/>
      <c r="E56" s="506"/>
      <c r="F56" s="506"/>
      <c r="G56" s="506"/>
      <c r="H56" s="506"/>
      <c r="I56" s="506"/>
      <c r="J56" s="506"/>
      <c r="K56" s="506"/>
      <c r="L56" s="506"/>
      <c r="M56" s="507"/>
      <c r="N56" s="508"/>
      <c r="O56" s="508"/>
      <c r="P56" s="506"/>
      <c r="Q56" s="506"/>
      <c r="R56" s="508"/>
      <c r="S56" s="508"/>
      <c r="T56" s="508"/>
      <c r="U56" s="508"/>
      <c r="V56" s="508"/>
      <c r="W56" s="509"/>
      <c r="X56" s="509"/>
      <c r="Y56" s="509"/>
      <c r="Z56" s="509"/>
      <c r="AA56" s="509"/>
      <c r="AB56" s="509"/>
      <c r="AC56" s="509"/>
      <c r="AD56" s="510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108"/>
      <c r="AS56" s="785"/>
      <c r="AT56" s="149"/>
      <c r="AU56" s="149"/>
    </row>
    <row r="57" spans="1:47" ht="6" customHeight="1" thickBot="1" x14ac:dyDescent="0.25">
      <c r="A57" s="144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233"/>
      <c r="AM57" s="1233"/>
      <c r="AN57" s="113"/>
      <c r="AO57" s="1233"/>
      <c r="AP57" s="1233"/>
      <c r="AQ57" s="113"/>
      <c r="AR57" s="114"/>
      <c r="AS57" s="785"/>
      <c r="AT57" s="149"/>
      <c r="AU57" s="149"/>
    </row>
    <row r="58" spans="1:47" s="149" customFormat="1" ht="6" customHeight="1" thickTop="1" x14ac:dyDescent="0.2"/>
    <row r="59" spans="1:47" s="540" customFormat="1" ht="14.25" x14ac:dyDescent="0.2">
      <c r="A59" s="798"/>
      <c r="S59" s="799"/>
      <c r="AR59" s="800"/>
    </row>
    <row r="60" spans="1:47" s="149" customFormat="1" x14ac:dyDescent="0.2"/>
    <row r="61" spans="1:47" s="149" customFormat="1" x14ac:dyDescent="0.2"/>
    <row r="62" spans="1:47" s="149" customFormat="1" x14ac:dyDescent="0.2"/>
    <row r="63" spans="1:47" s="149" customFormat="1" x14ac:dyDescent="0.2"/>
    <row r="64" spans="1:47" s="150" customFormat="1" x14ac:dyDescent="0.2"/>
    <row r="65" s="149" customFormat="1" x14ac:dyDescent="0.2"/>
    <row r="66" s="149" customFormat="1" x14ac:dyDescent="0.2"/>
    <row r="67" s="149" customFormat="1" x14ac:dyDescent="0.2"/>
    <row r="68" s="149" customFormat="1" x14ac:dyDescent="0.2"/>
    <row r="69" s="149" customFormat="1" x14ac:dyDescent="0.2"/>
    <row r="70" s="149" customFormat="1" x14ac:dyDescent="0.2"/>
    <row r="71" s="149" customFormat="1" x14ac:dyDescent="0.2"/>
    <row r="72" s="149" customFormat="1" x14ac:dyDescent="0.2"/>
    <row r="73" s="149" customFormat="1" x14ac:dyDescent="0.2"/>
    <row r="74" s="149" customFormat="1" x14ac:dyDescent="0.2"/>
    <row r="75" s="149" customFormat="1" x14ac:dyDescent="0.2"/>
    <row r="76" s="149" customFormat="1" x14ac:dyDescent="0.2"/>
    <row r="77" s="149" customFormat="1" x14ac:dyDescent="0.2"/>
    <row r="78" s="149" customFormat="1" x14ac:dyDescent="0.2"/>
    <row r="79" s="149" customFormat="1" x14ac:dyDescent="0.2"/>
    <row r="80" s="149" customFormat="1" x14ac:dyDescent="0.2"/>
    <row r="81" s="149" customFormat="1" x14ac:dyDescent="0.2"/>
    <row r="82" s="149" customFormat="1" x14ac:dyDescent="0.2"/>
    <row r="83" s="149" customFormat="1" x14ac:dyDescent="0.2"/>
    <row r="84" s="149" customFormat="1" x14ac:dyDescent="0.2"/>
    <row r="85" s="149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="149" customFormat="1" x14ac:dyDescent="0.2"/>
    <row r="210" s="149" customFormat="1" x14ac:dyDescent="0.2"/>
    <row r="211" s="149" customFormat="1" x14ac:dyDescent="0.2"/>
    <row r="212" s="149" customFormat="1" x14ac:dyDescent="0.2"/>
    <row r="213" s="149" customFormat="1" x14ac:dyDescent="0.2"/>
    <row r="214" s="149" customFormat="1" x14ac:dyDescent="0.2"/>
    <row r="215" s="149" customFormat="1" x14ac:dyDescent="0.2"/>
    <row r="216" s="149" customFormat="1" x14ac:dyDescent="0.2"/>
    <row r="217" s="149" customFormat="1" x14ac:dyDescent="0.2"/>
    <row r="218" s="149" customFormat="1" x14ac:dyDescent="0.2"/>
    <row r="219" s="149" customFormat="1" x14ac:dyDescent="0.2"/>
    <row r="220" s="149" customFormat="1" x14ac:dyDescent="0.2"/>
    <row r="221" s="149" customFormat="1" x14ac:dyDescent="0.2"/>
    <row r="222" s="149" customFormat="1" x14ac:dyDescent="0.2"/>
    <row r="223" s="149" customFormat="1" x14ac:dyDescent="0.2"/>
    <row r="224" s="149" customFormat="1" x14ac:dyDescent="0.2"/>
    <row r="225" s="149" customFormat="1" x14ac:dyDescent="0.2"/>
    <row r="226" s="149" customFormat="1" x14ac:dyDescent="0.2"/>
    <row r="227" s="149" customFormat="1" x14ac:dyDescent="0.2"/>
    <row r="228" s="149" customFormat="1" x14ac:dyDescent="0.2"/>
    <row r="229" s="149" customFormat="1" x14ac:dyDescent="0.2"/>
    <row r="230" s="149" customFormat="1" x14ac:dyDescent="0.2"/>
    <row r="231" s="149" customFormat="1" x14ac:dyDescent="0.2"/>
    <row r="232" s="149" customFormat="1" x14ac:dyDescent="0.2"/>
    <row r="233" s="149" customFormat="1" x14ac:dyDescent="0.2"/>
    <row r="234" s="149" customFormat="1" x14ac:dyDescent="0.2"/>
    <row r="235" s="149" customFormat="1" x14ac:dyDescent="0.2"/>
    <row r="236" s="149" customFormat="1" x14ac:dyDescent="0.2"/>
    <row r="237" s="149" customFormat="1" x14ac:dyDescent="0.2"/>
    <row r="238" s="149" customFormat="1" x14ac:dyDescent="0.2"/>
    <row r="239" s="149" customFormat="1" x14ac:dyDescent="0.2"/>
    <row r="240" s="149" customFormat="1" x14ac:dyDescent="0.2"/>
    <row r="241" s="149" customFormat="1" x14ac:dyDescent="0.2"/>
    <row r="242" s="149" customFormat="1" x14ac:dyDescent="0.2"/>
    <row r="243" s="149" customFormat="1" x14ac:dyDescent="0.2"/>
    <row r="244" s="149" customFormat="1" x14ac:dyDescent="0.2"/>
    <row r="245" s="149" customFormat="1" x14ac:dyDescent="0.2"/>
    <row r="246" s="149" customFormat="1" x14ac:dyDescent="0.2"/>
    <row r="247" s="149" customFormat="1" x14ac:dyDescent="0.2"/>
    <row r="248" s="149" customFormat="1" x14ac:dyDescent="0.2"/>
    <row r="249" s="149" customFormat="1" x14ac:dyDescent="0.2"/>
    <row r="250" s="149" customFormat="1" x14ac:dyDescent="0.2"/>
    <row r="251" s="149" customFormat="1" x14ac:dyDescent="0.2"/>
    <row r="252" s="149" customFormat="1" x14ac:dyDescent="0.2"/>
    <row r="253" s="149" customFormat="1" x14ac:dyDescent="0.2"/>
    <row r="254" s="149" customFormat="1" x14ac:dyDescent="0.2"/>
    <row r="255" s="149" customFormat="1" x14ac:dyDescent="0.2"/>
    <row r="256" s="149" customFormat="1" x14ac:dyDescent="0.2"/>
    <row r="257" s="149" customFormat="1" x14ac:dyDescent="0.2"/>
    <row r="258" s="149" customFormat="1" x14ac:dyDescent="0.2"/>
    <row r="259" s="149" customFormat="1" x14ac:dyDescent="0.2"/>
    <row r="260" s="149" customFormat="1" x14ac:dyDescent="0.2"/>
    <row r="261" s="149" customFormat="1" x14ac:dyDescent="0.2"/>
    <row r="262" s="149" customFormat="1" x14ac:dyDescent="0.2"/>
    <row r="263" s="149" customFormat="1" x14ac:dyDescent="0.2"/>
    <row r="264" s="149" customFormat="1" x14ac:dyDescent="0.2"/>
    <row r="265" s="149" customFormat="1" x14ac:dyDescent="0.2"/>
    <row r="266" s="149" customFormat="1" x14ac:dyDescent="0.2"/>
    <row r="267" s="149" customFormat="1" x14ac:dyDescent="0.2"/>
    <row r="268" s="149" customFormat="1" x14ac:dyDescent="0.2"/>
    <row r="269" s="149" customFormat="1" x14ac:dyDescent="0.2"/>
    <row r="270" s="149" customFormat="1" x14ac:dyDescent="0.2"/>
    <row r="271" s="149" customFormat="1" x14ac:dyDescent="0.2"/>
    <row r="272" s="149" customFormat="1" x14ac:dyDescent="0.2"/>
    <row r="273" s="149" customFormat="1" x14ac:dyDescent="0.2"/>
    <row r="274" s="149" customFormat="1" x14ac:dyDescent="0.2"/>
    <row r="275" s="149" customFormat="1" x14ac:dyDescent="0.2"/>
    <row r="276" s="149" customFormat="1" x14ac:dyDescent="0.2"/>
    <row r="277" s="149" customFormat="1" x14ac:dyDescent="0.2"/>
    <row r="278" s="149" customFormat="1" x14ac:dyDescent="0.2"/>
    <row r="279" s="149" customFormat="1" x14ac:dyDescent="0.2"/>
    <row r="280" s="149" customFormat="1" x14ac:dyDescent="0.2"/>
    <row r="281" s="149" customFormat="1" x14ac:dyDescent="0.2"/>
    <row r="282" s="149" customFormat="1" x14ac:dyDescent="0.2"/>
    <row r="283" s="149" customFormat="1" x14ac:dyDescent="0.2"/>
    <row r="284" s="149" customFormat="1" x14ac:dyDescent="0.2"/>
    <row r="285" s="149" customFormat="1" x14ac:dyDescent="0.2"/>
    <row r="286" s="149" customFormat="1" x14ac:dyDescent="0.2"/>
    <row r="287" s="149" customFormat="1" x14ac:dyDescent="0.2"/>
    <row r="288" s="149" customFormat="1" x14ac:dyDescent="0.2"/>
    <row r="289" s="149" customFormat="1" x14ac:dyDescent="0.2"/>
    <row r="290" s="149" customFormat="1" x14ac:dyDescent="0.2"/>
    <row r="291" s="149" customFormat="1" x14ac:dyDescent="0.2"/>
    <row r="292" s="149" customFormat="1" x14ac:dyDescent="0.2"/>
    <row r="293" s="149" customFormat="1" x14ac:dyDescent="0.2"/>
    <row r="294" s="149" customFormat="1" x14ac:dyDescent="0.2"/>
    <row r="295" s="149" customFormat="1" x14ac:dyDescent="0.2"/>
    <row r="296" s="149" customFormat="1" x14ac:dyDescent="0.2"/>
    <row r="297" s="149" customFormat="1" x14ac:dyDescent="0.2"/>
    <row r="298" s="149" customFormat="1" x14ac:dyDescent="0.2"/>
    <row r="299" s="149" customFormat="1" x14ac:dyDescent="0.2"/>
    <row r="300" s="149" customFormat="1" x14ac:dyDescent="0.2"/>
    <row r="301" s="149" customFormat="1" x14ac:dyDescent="0.2"/>
    <row r="302" s="149" customFormat="1" x14ac:dyDescent="0.2"/>
    <row r="303" s="149" customFormat="1" x14ac:dyDescent="0.2"/>
    <row r="304" s="149" customFormat="1" x14ac:dyDescent="0.2"/>
    <row r="305" s="149" customFormat="1" x14ac:dyDescent="0.2"/>
    <row r="306" s="149" customFormat="1" x14ac:dyDescent="0.2"/>
    <row r="307" s="149" customFormat="1" x14ac:dyDescent="0.2"/>
    <row r="308" s="149" customFormat="1" x14ac:dyDescent="0.2"/>
    <row r="309" s="149" customFormat="1" x14ac:dyDescent="0.2"/>
    <row r="310" s="149" customFormat="1" x14ac:dyDescent="0.2"/>
    <row r="311" s="149" customFormat="1" x14ac:dyDescent="0.2"/>
    <row r="312" s="149" customFormat="1" x14ac:dyDescent="0.2"/>
    <row r="313" s="149" customFormat="1" x14ac:dyDescent="0.2"/>
    <row r="314" s="149" customFormat="1" x14ac:dyDescent="0.2"/>
    <row r="315" s="149" customFormat="1" x14ac:dyDescent="0.2"/>
    <row r="316" s="149" customFormat="1" x14ac:dyDescent="0.2"/>
    <row r="317" s="149" customFormat="1" x14ac:dyDescent="0.2"/>
    <row r="318" s="149" customFormat="1" x14ac:dyDescent="0.2"/>
    <row r="319" s="149" customFormat="1" x14ac:dyDescent="0.2"/>
    <row r="320" s="149" customFormat="1" x14ac:dyDescent="0.2"/>
    <row r="321" s="149" customFormat="1" x14ac:dyDescent="0.2"/>
    <row r="322" s="149" customFormat="1" x14ac:dyDescent="0.2"/>
    <row r="323" s="149" customFormat="1" x14ac:dyDescent="0.2"/>
    <row r="324" s="149" customFormat="1" x14ac:dyDescent="0.2"/>
    <row r="325" s="149" customFormat="1" x14ac:dyDescent="0.2"/>
    <row r="326" s="149" customFormat="1" x14ac:dyDescent="0.2"/>
    <row r="327" s="149" customFormat="1" x14ac:dyDescent="0.2"/>
    <row r="328" s="149" customFormat="1" x14ac:dyDescent="0.2"/>
    <row r="329" s="149" customFormat="1" x14ac:dyDescent="0.2"/>
    <row r="330" s="149" customFormat="1" x14ac:dyDescent="0.2"/>
    <row r="331" s="149" customFormat="1" x14ac:dyDescent="0.2"/>
    <row r="332" s="149" customFormat="1" x14ac:dyDescent="0.2"/>
    <row r="333" s="149" customFormat="1" x14ac:dyDescent="0.2"/>
    <row r="334" s="149" customFormat="1" x14ac:dyDescent="0.2"/>
    <row r="335" s="149" customFormat="1" x14ac:dyDescent="0.2"/>
    <row r="336" s="149" customFormat="1" x14ac:dyDescent="0.2"/>
    <row r="337" s="149" customFormat="1" x14ac:dyDescent="0.2"/>
    <row r="338" s="149" customFormat="1" x14ac:dyDescent="0.2"/>
    <row r="339" s="149" customFormat="1" x14ac:dyDescent="0.2"/>
    <row r="340" s="149" customFormat="1" x14ac:dyDescent="0.2"/>
    <row r="341" s="149" customFormat="1" x14ac:dyDescent="0.2"/>
    <row r="342" s="149" customFormat="1" x14ac:dyDescent="0.2"/>
    <row r="343" s="149" customFormat="1" x14ac:dyDescent="0.2"/>
    <row r="344" s="149" customFormat="1" x14ac:dyDescent="0.2"/>
    <row r="345" s="149" customFormat="1" x14ac:dyDescent="0.2"/>
    <row r="346" s="149" customFormat="1" x14ac:dyDescent="0.2"/>
    <row r="347" s="149" customFormat="1" x14ac:dyDescent="0.2"/>
    <row r="348" s="149" customFormat="1" x14ac:dyDescent="0.2"/>
    <row r="349" s="149" customFormat="1" x14ac:dyDescent="0.2"/>
    <row r="350" s="149" customFormat="1" x14ac:dyDescent="0.2"/>
    <row r="351" s="149" customFormat="1" x14ac:dyDescent="0.2"/>
    <row r="352" s="149" customFormat="1" x14ac:dyDescent="0.2"/>
    <row r="353" s="149" customFormat="1" x14ac:dyDescent="0.2"/>
    <row r="354" s="149" customFormat="1" x14ac:dyDescent="0.2"/>
    <row r="355" s="149" customFormat="1" x14ac:dyDescent="0.2"/>
    <row r="356" s="149" customFormat="1" x14ac:dyDescent="0.2"/>
    <row r="357" s="149" customFormat="1" x14ac:dyDescent="0.2"/>
    <row r="358" s="149" customFormat="1" x14ac:dyDescent="0.2"/>
    <row r="359" s="149" customFormat="1" x14ac:dyDescent="0.2"/>
    <row r="360" s="149" customFormat="1" x14ac:dyDescent="0.2"/>
    <row r="361" s="149" customFormat="1" x14ac:dyDescent="0.2"/>
    <row r="362" s="149" customFormat="1" x14ac:dyDescent="0.2"/>
  </sheetData>
  <sheetProtection password="CE13" sheet="1" objects="1" scenarios="1" selectLockedCells="1"/>
  <mergeCells count="157">
    <mergeCell ref="AA55:AC55"/>
    <mergeCell ref="J16:K16"/>
    <mergeCell ref="C48:U48"/>
    <mergeCell ref="AA48:AC48"/>
    <mergeCell ref="C49:U49"/>
    <mergeCell ref="AA49:AC49"/>
    <mergeCell ref="C50:U50"/>
    <mergeCell ref="AA50:AC50"/>
    <mergeCell ref="C51:U51"/>
    <mergeCell ref="AA51:AC51"/>
    <mergeCell ref="C52:U52"/>
    <mergeCell ref="AA52:AC52"/>
    <mergeCell ref="C53:U53"/>
    <mergeCell ref="AA53:AC53"/>
    <mergeCell ref="C39:K39"/>
    <mergeCell ref="L39:M39"/>
    <mergeCell ref="O34:Q34"/>
    <mergeCell ref="O35:Q35"/>
    <mergeCell ref="S39:U39"/>
    <mergeCell ref="O38:Q38"/>
    <mergeCell ref="O39:Q39"/>
    <mergeCell ref="AB43:AK43"/>
    <mergeCell ref="W49:Y49"/>
    <mergeCell ref="C45:Z45"/>
    <mergeCell ref="B3:K3"/>
    <mergeCell ref="B4:K4"/>
    <mergeCell ref="B5:K5"/>
    <mergeCell ref="N6:AB6"/>
    <mergeCell ref="N3:AE3"/>
    <mergeCell ref="N4:AE5"/>
    <mergeCell ref="N7:AB7"/>
    <mergeCell ref="AL57:AM57"/>
    <mergeCell ref="AO57:AP57"/>
    <mergeCell ref="C55:L55"/>
    <mergeCell ref="W55:Y55"/>
    <mergeCell ref="W52:Y52"/>
    <mergeCell ref="AO41:AP41"/>
    <mergeCell ref="B42:AA42"/>
    <mergeCell ref="AB42:AK42"/>
    <mergeCell ref="AL42:AM42"/>
    <mergeCell ref="AO42:AP42"/>
    <mergeCell ref="W51:Y51"/>
    <mergeCell ref="AB44:AK44"/>
    <mergeCell ref="AL44:AM44"/>
    <mergeCell ref="AL45:AM45"/>
    <mergeCell ref="B46:AQ46"/>
    <mergeCell ref="B47:V47"/>
    <mergeCell ref="Z47:AC47"/>
    <mergeCell ref="AO4:AQ4"/>
    <mergeCell ref="AF3:AQ3"/>
    <mergeCell ref="AF4:AN4"/>
    <mergeCell ref="AO5:AQ5"/>
    <mergeCell ref="AF5:AN5"/>
    <mergeCell ref="AL7:AQ7"/>
    <mergeCell ref="AM6:AQ6"/>
    <mergeCell ref="AO36:AP36"/>
    <mergeCell ref="AO37:AP37"/>
    <mergeCell ref="AL36:AM36"/>
    <mergeCell ref="AL34:AM34"/>
    <mergeCell ref="AL35:AM35"/>
    <mergeCell ref="AL18:AM18"/>
    <mergeCell ref="AL22:AM22"/>
    <mergeCell ref="AL29:AM29"/>
    <mergeCell ref="AL30:AM30"/>
    <mergeCell ref="AL25:AM25"/>
    <mergeCell ref="AL27:AM27"/>
    <mergeCell ref="AL33:AM33"/>
    <mergeCell ref="AE32:AK32"/>
    <mergeCell ref="AL32:AM32"/>
    <mergeCell ref="AL31:AM31"/>
    <mergeCell ref="W50:Y50"/>
    <mergeCell ref="W53:Y53"/>
    <mergeCell ref="AO44:AP44"/>
    <mergeCell ref="AO45:AP45"/>
    <mergeCell ref="C37:K37"/>
    <mergeCell ref="L37:M37"/>
    <mergeCell ref="X37:Y37"/>
    <mergeCell ref="AO40:AP40"/>
    <mergeCell ref="S38:U38"/>
    <mergeCell ref="AO38:AP38"/>
    <mergeCell ref="X38:Y38"/>
    <mergeCell ref="W48:Y48"/>
    <mergeCell ref="AL40:AM40"/>
    <mergeCell ref="W47:Y47"/>
    <mergeCell ref="C40:AA40"/>
    <mergeCell ref="C44:AA44"/>
    <mergeCell ref="B43:AA43"/>
    <mergeCell ref="AO43:AP43"/>
    <mergeCell ref="AL37:AM37"/>
    <mergeCell ref="S37:U37"/>
    <mergeCell ref="AL43:AM43"/>
    <mergeCell ref="AO39:AP39"/>
    <mergeCell ref="AE39:AK39"/>
    <mergeCell ref="AL39:AM39"/>
    <mergeCell ref="AL38:AM38"/>
    <mergeCell ref="C38:K38"/>
    <mergeCell ref="L38:M38"/>
    <mergeCell ref="X39:Y39"/>
    <mergeCell ref="AO18:AP18"/>
    <mergeCell ref="AO24:AP24"/>
    <mergeCell ref="AO28:AP28"/>
    <mergeCell ref="AO29:AP29"/>
    <mergeCell ref="AO30:AP30"/>
    <mergeCell ref="AO25:AP25"/>
    <mergeCell ref="AO26:AP26"/>
    <mergeCell ref="AO27:AP27"/>
    <mergeCell ref="AO31:AP31"/>
    <mergeCell ref="AO32:AP32"/>
    <mergeCell ref="AO33:AP33"/>
    <mergeCell ref="AO34:AP34"/>
    <mergeCell ref="AO35:AP35"/>
    <mergeCell ref="X35:Y35"/>
    <mergeCell ref="L35:M35"/>
    <mergeCell ref="AO20:AP20"/>
    <mergeCell ref="N32:R32"/>
    <mergeCell ref="S35:U35"/>
    <mergeCell ref="C23:T23"/>
    <mergeCell ref="S36:U36"/>
    <mergeCell ref="C21:T21"/>
    <mergeCell ref="C22:W22"/>
    <mergeCell ref="X33:Y33"/>
    <mergeCell ref="O37:Q37"/>
    <mergeCell ref="C33:K33"/>
    <mergeCell ref="L33:M33"/>
    <mergeCell ref="S33:U33"/>
    <mergeCell ref="O33:Q33"/>
    <mergeCell ref="C26:Z26"/>
    <mergeCell ref="W32:AA32"/>
    <mergeCell ref="L36:M36"/>
    <mergeCell ref="C36:K36"/>
    <mergeCell ref="X36:Y36"/>
    <mergeCell ref="C34:K34"/>
    <mergeCell ref="O36:Q36"/>
    <mergeCell ref="Y9:AB9"/>
    <mergeCell ref="S34:U34"/>
    <mergeCell ref="C35:K35"/>
    <mergeCell ref="L34:M34"/>
    <mergeCell ref="AL19:AM19"/>
    <mergeCell ref="AO19:AP19"/>
    <mergeCell ref="AL20:AM20"/>
    <mergeCell ref="C31:Z31"/>
    <mergeCell ref="L32:M32"/>
    <mergeCell ref="X34:Y34"/>
    <mergeCell ref="C19:AK19"/>
    <mergeCell ref="C20:U20"/>
    <mergeCell ref="C24:T24"/>
    <mergeCell ref="AL24:AM24"/>
    <mergeCell ref="AO22:AP22"/>
    <mergeCell ref="AF21:AI21"/>
    <mergeCell ref="AO21:AP21"/>
    <mergeCell ref="AL26:AM26"/>
    <mergeCell ref="AL23:AM23"/>
    <mergeCell ref="AO23:AP23"/>
    <mergeCell ref="AL21:AM21"/>
    <mergeCell ref="AL28:AM28"/>
    <mergeCell ref="AF12:AM12"/>
    <mergeCell ref="AC12:AE12"/>
  </mergeCells>
  <phoneticPr fontId="0" type="noConversion"/>
  <pageMargins left="0.7" right="0.7" top="0.78740157499999996" bottom="0.78740157499999996" header="0.3" footer="0.3"/>
  <pageSetup paperSize="9" scale="76" orientation="portrait" r:id="rId1"/>
  <cellWatches>
    <cellWatch r="AO40"/>
  </cellWatch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73</vt:i4>
      </vt:variant>
    </vt:vector>
  </HeadingPairs>
  <TitlesOfParts>
    <vt:vector size="79" baseType="lpstr">
      <vt:lpstr>manual</vt:lpstr>
      <vt:lpstr>Basisdaten</vt:lpstr>
      <vt:lpstr>LNK LGK</vt:lpstr>
      <vt:lpstr>B</vt:lpstr>
      <vt:lpstr>M ZZ AA</vt:lpstr>
      <vt:lpstr> K 3</vt:lpstr>
      <vt:lpstr>AAn</vt:lpstr>
      <vt:lpstr>AAp</vt:lpstr>
      <vt:lpstr>Angebot</vt:lpstr>
      <vt:lpstr>Bau</vt:lpstr>
      <vt:lpstr>Dakt</vt:lpstr>
      <vt:lpstr>Datum</vt:lpstr>
      <vt:lpstr>DLNK</vt:lpstr>
      <vt:lpstr>DLNK1</vt:lpstr>
      <vt:lpstr>DLNK2</vt:lpstr>
      <vt:lpstr>DLNKHBG</vt:lpstr>
      <vt:lpstr>' K 3'!Druckbereich</vt:lpstr>
      <vt:lpstr>B!Druckbereich</vt:lpstr>
      <vt:lpstr>Basisdaten!Druckbereich</vt:lpstr>
      <vt:lpstr>'LNK LGK'!Druckbereich</vt:lpstr>
      <vt:lpstr>'M ZZ AA'!Druckbereich</vt:lpstr>
      <vt:lpstr>manual!Druckbereich</vt:lpstr>
      <vt:lpstr>EZ</vt:lpstr>
      <vt:lpstr>Firma</vt:lpstr>
      <vt:lpstr>GESAZ</vt:lpstr>
      <vt:lpstr>GZ</vt:lpstr>
      <vt:lpstr>HF</vt:lpstr>
      <vt:lpstr>HFFK</vt:lpstr>
      <vt:lpstr>HFint</vt:lpstr>
      <vt:lpstr>HFWZ</vt:lpstr>
      <vt:lpstr>kmG</vt:lpstr>
      <vt:lpstr>KV</vt:lpstr>
      <vt:lpstr>KVLohn</vt:lpstr>
      <vt:lpstr>KVML</vt:lpstr>
      <vt:lpstr>LGK</vt:lpstr>
      <vt:lpstr>MA</vt:lpstr>
      <vt:lpstr>MAF</vt:lpstr>
      <vt:lpstr>MAV</vt:lpstr>
      <vt:lpstr>MKoF</vt:lpstr>
      <vt:lpstr>ML</vt:lpstr>
      <vt:lpstr>MLF</vt:lpstr>
      <vt:lpstr>MLK</vt:lpstr>
      <vt:lpstr>MLP</vt:lpstr>
      <vt:lpstr>MZ</vt:lpstr>
      <vt:lpstr>NG</vt:lpstr>
      <vt:lpstr>NGMA</vt:lpstr>
      <vt:lpstr>NZ</vt:lpstr>
      <vt:lpstr>Pers</vt:lpstr>
      <vt:lpstr>Preisbasis</vt:lpstr>
      <vt:lpstr>prodP</vt:lpstr>
      <vt:lpstr>ProzUmlUnprodPers</vt:lpstr>
      <vt:lpstr>SchZ2</vt:lpstr>
      <vt:lpstr>SchZ3</vt:lpstr>
      <vt:lpstr>SML</vt:lpstr>
      <vt:lpstr>SMOL</vt:lpstr>
      <vt:lpstr>SZ</vt:lpstr>
      <vt:lpstr>TG4a</vt:lpstr>
      <vt:lpstr>TG4b</vt:lpstr>
      <vt:lpstr>TG4c</vt:lpstr>
      <vt:lpstr>ÜGt</vt:lpstr>
      <vt:lpstr>ükvML</vt:lpstr>
      <vt:lpstr>ULNK</vt:lpstr>
      <vt:lpstr>ULNK1</vt:lpstr>
      <vt:lpstr>ULNK2</vt:lpstr>
      <vt:lpstr>ULNK3</vt:lpstr>
      <vt:lpstr>ULNKberech</vt:lpstr>
      <vt:lpstr>UmlUnpPers</vt:lpstr>
      <vt:lpstr>unprodP</vt:lpstr>
      <vt:lpstr>VIc</vt:lpstr>
      <vt:lpstr>VId</vt:lpstr>
      <vt:lpstr>VIe</vt:lpstr>
      <vt:lpstr>VIIa</vt:lpstr>
      <vt:lpstr>VM</vt:lpstr>
      <vt:lpstr>Währung</vt:lpstr>
      <vt:lpstr>WZ</vt:lpstr>
      <vt:lpstr>ZeileE</vt:lpstr>
      <vt:lpstr>ZZ</vt:lpstr>
      <vt:lpstr>ZZeur</vt:lpstr>
      <vt:lpstr>ZZproz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2015-02-11T18:37:46Z</dcterms:created>
  <dcterms:modified xsi:type="dcterms:W3CDTF">2015-02-11T19:10:44Z</dcterms:modified>
</cp:coreProperties>
</file>